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5E585457-8505-4E1C-A4BF-588371ECC40C}" xr6:coauthVersionLast="47" xr6:coauthVersionMax="47" xr10:uidLastSave="{00000000-0000-0000-0000-000000000000}"/>
  <bookViews>
    <workbookView xWindow="-120" yWindow="-120" windowWidth="29040" windowHeight="15720" xr2:uid="{7FC1A25F-0BA0-41D0-9A44-9C31E6C05CAB}"/>
  </bookViews>
  <sheets>
    <sheet name="List1" sheetId="1" r:id="rId1"/>
  </sheets>
  <definedNames>
    <definedName name="_Ref1009978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H239" i="1"/>
  <c r="G959" i="1"/>
  <c r="H155" i="1"/>
  <c r="H154" i="1"/>
  <c r="H141" i="1"/>
  <c r="G1040" i="1" l="1"/>
  <c r="G992" i="1"/>
  <c r="G916" i="1"/>
  <c r="G855" i="1"/>
  <c r="G682" i="1"/>
  <c r="H288" i="1"/>
  <c r="G543" i="1"/>
  <c r="G726" i="1"/>
  <c r="G917" i="1"/>
  <c r="H292" i="1"/>
  <c r="H291" i="1"/>
  <c r="H290" i="1"/>
  <c r="H289" i="1"/>
  <c r="I223" i="1"/>
  <c r="J223" i="1" s="1"/>
  <c r="G462" i="1"/>
  <c r="G994" i="1"/>
  <c r="H1025" i="1"/>
  <c r="G805" i="1"/>
  <c r="G804" i="1"/>
  <c r="H260" i="1" l="1"/>
  <c r="H242" i="1"/>
  <c r="H238" i="1"/>
  <c r="H236" i="1"/>
  <c r="H235" i="1"/>
  <c r="H234" i="1"/>
  <c r="H214" i="1"/>
  <c r="H172" i="1"/>
  <c r="H165" i="1"/>
  <c r="H164" i="1"/>
  <c r="H163" i="1"/>
  <c r="H159" i="1"/>
  <c r="H158" i="1"/>
  <c r="H153" i="1"/>
  <c r="H151" i="1"/>
  <c r="H146" i="1"/>
  <c r="H139" i="1"/>
  <c r="H137" i="1"/>
  <c r="H233" i="1" l="1"/>
  <c r="G730" i="1"/>
  <c r="G1050" i="1"/>
  <c r="H203" i="1"/>
  <c r="H202" i="1" s="1"/>
  <c r="H201" i="1" s="1"/>
  <c r="H152" i="1"/>
  <c r="G881" i="1"/>
  <c r="G849" i="1"/>
  <c r="G813" i="1"/>
  <c r="G761" i="1"/>
  <c r="H171" i="1"/>
  <c r="G288" i="1"/>
  <c r="G290" i="1"/>
  <c r="G289" i="1"/>
  <c r="G286" i="1"/>
  <c r="G134" i="1"/>
  <c r="F202" i="1"/>
  <c r="F201" i="1" s="1"/>
  <c r="F543" i="1"/>
  <c r="F541" i="1"/>
  <c r="F540" i="1"/>
  <c r="F539" i="1"/>
  <c r="G678" i="1"/>
  <c r="G676" i="1" s="1"/>
  <c r="G675" i="1" s="1"/>
  <c r="F676" i="1"/>
  <c r="F675" i="1" s="1"/>
  <c r="G1026" i="1"/>
  <c r="F1021" i="1"/>
  <c r="F917" i="1"/>
  <c r="F856" i="1"/>
  <c r="G888" i="1"/>
  <c r="F888" i="1"/>
  <c r="G910" i="1"/>
  <c r="G908" i="1" s="1"/>
  <c r="G907" i="1" s="1"/>
  <c r="F908" i="1"/>
  <c r="F907" i="1" s="1"/>
  <c r="F805" i="1"/>
  <c r="F804" i="1"/>
  <c r="F755" i="1"/>
  <c r="H227" i="1"/>
  <c r="F665" i="1"/>
  <c r="G673" i="1"/>
  <c r="H673" i="1" s="1"/>
  <c r="H293" i="1"/>
  <c r="F293" i="1"/>
  <c r="G293" i="1"/>
  <c r="G287" i="1"/>
  <c r="G278" i="1"/>
  <c r="G277" i="1"/>
  <c r="G276" i="1"/>
  <c r="G275" i="1"/>
  <c r="G274" i="1"/>
  <c r="G273" i="1"/>
  <c r="G272" i="1"/>
  <c r="G279" i="1" l="1"/>
  <c r="I101" i="1" l="1"/>
  <c r="I265" i="1"/>
  <c r="J265" i="1" s="1"/>
  <c r="I264" i="1"/>
  <c r="J264" i="1" s="1"/>
  <c r="I263" i="1"/>
  <c r="J263" i="1" s="1"/>
  <c r="I262" i="1"/>
  <c r="J262" i="1" s="1"/>
  <c r="I261" i="1"/>
  <c r="J261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31" i="1"/>
  <c r="J231" i="1" s="1"/>
  <c r="I230" i="1"/>
  <c r="J230" i="1" s="1"/>
  <c r="I229" i="1"/>
  <c r="J229" i="1" s="1"/>
  <c r="I228" i="1"/>
  <c r="J228" i="1" s="1"/>
  <c r="I222" i="1"/>
  <c r="J222" i="1" s="1"/>
  <c r="I221" i="1"/>
  <c r="J221" i="1" s="1"/>
  <c r="I220" i="1"/>
  <c r="J220" i="1" s="1"/>
  <c r="I210" i="1"/>
  <c r="J210" i="1" s="1"/>
  <c r="I200" i="1"/>
  <c r="J200" i="1" s="1"/>
  <c r="I199" i="1"/>
  <c r="J199" i="1" s="1"/>
  <c r="I193" i="1"/>
  <c r="J193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323" i="1"/>
  <c r="J323" i="1"/>
  <c r="G460" i="1"/>
  <c r="F538" i="1"/>
  <c r="G540" i="1"/>
  <c r="H147" i="1"/>
  <c r="H216" i="1"/>
  <c r="H241" i="1"/>
  <c r="H248" i="1"/>
  <c r="H247" i="1"/>
  <c r="H245" i="1"/>
  <c r="H244" i="1" s="1"/>
  <c r="H240" i="1"/>
  <c r="H218" i="1"/>
  <c r="H213" i="1"/>
  <c r="H212" i="1" s="1"/>
  <c r="H208" i="1"/>
  <c r="H207" i="1"/>
  <c r="H198" i="1"/>
  <c r="H196" i="1"/>
  <c r="H190" i="1"/>
  <c r="H189" i="1"/>
  <c r="H188" i="1"/>
  <c r="H186" i="1"/>
  <c r="H176" i="1"/>
  <c r="H174" i="1"/>
  <c r="H173" i="1"/>
  <c r="H170" i="1"/>
  <c r="H166" i="1"/>
  <c r="H162" i="1"/>
  <c r="H161" i="1"/>
  <c r="H160" i="1"/>
  <c r="H156" i="1"/>
  <c r="H149" i="1"/>
  <c r="H148" i="1"/>
  <c r="G1047" i="1"/>
  <c r="F1043" i="1"/>
  <c r="F1042" i="1" s="1"/>
  <c r="G993" i="1"/>
  <c r="G991" i="1"/>
  <c r="G990" i="1"/>
  <c r="F992" i="1"/>
  <c r="F993" i="1"/>
  <c r="F991" i="1"/>
  <c r="F990" i="1"/>
  <c r="H1024" i="1"/>
  <c r="H1022" i="1"/>
  <c r="G1028" i="1"/>
  <c r="G1021" i="1" s="1"/>
  <c r="F1004" i="1"/>
  <c r="G1007" i="1"/>
  <c r="G998" i="1"/>
  <c r="F996" i="1"/>
  <c r="G982" i="1"/>
  <c r="F916" i="1"/>
  <c r="F915" i="1"/>
  <c r="F914" i="1"/>
  <c r="G977" i="1"/>
  <c r="F973" i="1"/>
  <c r="F972" i="1" s="1"/>
  <c r="G965" i="1"/>
  <c r="F949" i="1"/>
  <c r="G952" i="1"/>
  <c r="G949" i="1" s="1"/>
  <c r="F932" i="1"/>
  <c r="G936" i="1"/>
  <c r="H922" i="1"/>
  <c r="F919" i="1"/>
  <c r="G927" i="1"/>
  <c r="G923" i="1"/>
  <c r="G889" i="1"/>
  <c r="F889" i="1"/>
  <c r="H904" i="1"/>
  <c r="H903" i="1"/>
  <c r="F902" i="1"/>
  <c r="F901" i="1" s="1"/>
  <c r="G905" i="1"/>
  <c r="G902" i="1" s="1"/>
  <c r="F895" i="1"/>
  <c r="G899" i="1"/>
  <c r="H899" i="1" s="1"/>
  <c r="G857" i="1"/>
  <c r="G856" i="1"/>
  <c r="G854" i="1"/>
  <c r="F855" i="1"/>
  <c r="F854" i="1"/>
  <c r="H880" i="1"/>
  <c r="H876" i="1"/>
  <c r="H875" i="1"/>
  <c r="H870" i="1"/>
  <c r="H869" i="1"/>
  <c r="F879" i="1"/>
  <c r="F874" i="1"/>
  <c r="G877" i="1"/>
  <c r="G874" i="1" s="1"/>
  <c r="F868" i="1"/>
  <c r="G871" i="1"/>
  <c r="G868" i="1" s="1"/>
  <c r="G806" i="1"/>
  <c r="F806" i="1"/>
  <c r="G803" i="1"/>
  <c r="F803" i="1"/>
  <c r="H848" i="1"/>
  <c r="H847" i="1"/>
  <c r="F845" i="1"/>
  <c r="H840" i="1"/>
  <c r="H839" i="1"/>
  <c r="F838" i="1"/>
  <c r="G842" i="1"/>
  <c r="G838" i="1" s="1"/>
  <c r="H832" i="1"/>
  <c r="F830" i="1"/>
  <c r="H826" i="1"/>
  <c r="F825" i="1"/>
  <c r="G827" i="1"/>
  <c r="H827" i="1" s="1"/>
  <c r="H818" i="1"/>
  <c r="H817" i="1"/>
  <c r="F808" i="1"/>
  <c r="G811" i="1"/>
  <c r="G756" i="1"/>
  <c r="F756" i="1"/>
  <c r="G755" i="1"/>
  <c r="F775" i="1"/>
  <c r="G779" i="1"/>
  <c r="F766" i="1"/>
  <c r="G768" i="1"/>
  <c r="G766" i="1" s="1"/>
  <c r="F725" i="1"/>
  <c r="G724" i="1"/>
  <c r="F724" i="1"/>
  <c r="F748" i="1"/>
  <c r="G752" i="1"/>
  <c r="H752" i="1" s="1"/>
  <c r="F740" i="1"/>
  <c r="G745" i="1"/>
  <c r="G743" i="1"/>
  <c r="H742" i="1"/>
  <c r="H741" i="1"/>
  <c r="H237" i="1" l="1"/>
  <c r="H1023" i="1"/>
  <c r="H187" i="1"/>
  <c r="H246" i="1"/>
  <c r="H150" i="1"/>
  <c r="H157" i="1"/>
  <c r="H169" i="1"/>
  <c r="H1021" i="1"/>
  <c r="H1028" i="1"/>
  <c r="G919" i="1"/>
  <c r="G920" i="1" s="1"/>
  <c r="H902" i="1"/>
  <c r="G901" i="1"/>
  <c r="H901" i="1" s="1"/>
  <c r="F873" i="1"/>
  <c r="H868" i="1"/>
  <c r="H874" i="1"/>
  <c r="F829" i="1"/>
  <c r="H842" i="1"/>
  <c r="H838" i="1"/>
  <c r="G740" i="1"/>
  <c r="G825" i="1"/>
  <c r="H825" i="1" s="1"/>
  <c r="H725" i="1"/>
  <c r="H768" i="1"/>
  <c r="F728" i="1"/>
  <c r="F727" i="1" s="1"/>
  <c r="G738" i="1"/>
  <c r="H738" i="1" s="1"/>
  <c r="G735" i="1"/>
  <c r="G684" i="1"/>
  <c r="F684" i="1"/>
  <c r="G683" i="1"/>
  <c r="F683" i="1"/>
  <c r="F682" i="1"/>
  <c r="G681" i="1"/>
  <c r="F681" i="1"/>
  <c r="H720" i="1"/>
  <c r="H719" i="1"/>
  <c r="F718" i="1"/>
  <c r="F717" i="1" s="1"/>
  <c r="G721" i="1"/>
  <c r="G718" i="1" s="1"/>
  <c r="H710" i="1"/>
  <c r="F702" i="1"/>
  <c r="F709" i="1"/>
  <c r="G711" i="1"/>
  <c r="H711" i="1" s="1"/>
  <c r="H704" i="1"/>
  <c r="H703" i="1"/>
  <c r="G707" i="1"/>
  <c r="H707" i="1" s="1"/>
  <c r="G705" i="1"/>
  <c r="H705" i="1" s="1"/>
  <c r="H693" i="1"/>
  <c r="H698" i="1"/>
  <c r="H688" i="1"/>
  <c r="H687" i="1"/>
  <c r="F692" i="1"/>
  <c r="G694" i="1"/>
  <c r="G692" i="1" s="1"/>
  <c r="G542" i="1"/>
  <c r="G541" i="1"/>
  <c r="F542" i="1"/>
  <c r="H667" i="1"/>
  <c r="G669" i="1"/>
  <c r="H659" i="1"/>
  <c r="H658" i="1"/>
  <c r="H657" i="1"/>
  <c r="F656" i="1"/>
  <c r="G662" i="1"/>
  <c r="H662" i="1" s="1"/>
  <c r="G660" i="1"/>
  <c r="H640" i="1"/>
  <c r="H639" i="1"/>
  <c r="G641" i="1"/>
  <c r="G638" i="1" s="1"/>
  <c r="F638" i="1"/>
  <c r="G635" i="1"/>
  <c r="F622" i="1"/>
  <c r="G633" i="1"/>
  <c r="H633" i="1" s="1"/>
  <c r="G626" i="1"/>
  <c r="H624" i="1"/>
  <c r="H616" i="1"/>
  <c r="H608" i="1"/>
  <c r="H598" i="1"/>
  <c r="H597" i="1"/>
  <c r="G619" i="1"/>
  <c r="G617" i="1"/>
  <c r="F615" i="1"/>
  <c r="F607" i="1"/>
  <c r="G613" i="1"/>
  <c r="G610" i="1"/>
  <c r="F595" i="1"/>
  <c r="G604" i="1"/>
  <c r="G591" i="1"/>
  <c r="G581" i="1"/>
  <c r="G579" i="1" s="1"/>
  <c r="F579" i="1"/>
  <c r="G576" i="1"/>
  <c r="G574" i="1"/>
  <c r="G572" i="1"/>
  <c r="F558" i="1"/>
  <c r="G562" i="1"/>
  <c r="G558" i="1" s="1"/>
  <c r="F551" i="1"/>
  <c r="G553" i="1"/>
  <c r="G547" i="1"/>
  <c r="F545" i="1"/>
  <c r="F461" i="1"/>
  <c r="F460" i="1"/>
  <c r="G527" i="1"/>
  <c r="G522" i="1"/>
  <c r="G514" i="1"/>
  <c r="G512" i="1" s="1"/>
  <c r="F512" i="1"/>
  <c r="F501" i="1"/>
  <c r="G503" i="1"/>
  <c r="G501" i="1" s="1"/>
  <c r="F485" i="1"/>
  <c r="G487" i="1"/>
  <c r="G485" i="1" s="1"/>
  <c r="G470" i="1"/>
  <c r="H470" i="1" s="1"/>
  <c r="G466" i="1"/>
  <c r="H466" i="1" s="1"/>
  <c r="F464" i="1"/>
  <c r="G442" i="1"/>
  <c r="F442" i="1"/>
  <c r="H451" i="1"/>
  <c r="G456" i="1"/>
  <c r="G454" i="1" s="1"/>
  <c r="G452" i="1"/>
  <c r="G450" i="1" s="1"/>
  <c r="G446" i="1"/>
  <c r="G444" i="1" s="1"/>
  <c r="F454" i="1"/>
  <c r="F450" i="1"/>
  <c r="F444" i="1"/>
  <c r="G292" i="1"/>
  <c r="G291" i="1"/>
  <c r="F289" i="1"/>
  <c r="F288" i="1"/>
  <c r="F286" i="1"/>
  <c r="F292" i="1"/>
  <c r="F291" i="1"/>
  <c r="F290" i="1"/>
  <c r="F287" i="1"/>
  <c r="F276" i="1"/>
  <c r="F278" i="1"/>
  <c r="F277" i="1"/>
  <c r="F275" i="1"/>
  <c r="F274" i="1"/>
  <c r="F273" i="1"/>
  <c r="F272" i="1"/>
  <c r="I83" i="1"/>
  <c r="G750" i="1"/>
  <c r="G748" i="1" s="1"/>
  <c r="G1002" i="1"/>
  <c r="G915" i="1"/>
  <c r="G986" i="1"/>
  <c r="G984" i="1" s="1"/>
  <c r="H896" i="1"/>
  <c r="G897" i="1"/>
  <c r="G895" i="1" s="1"/>
  <c r="G885" i="1"/>
  <c r="G879" i="1" s="1"/>
  <c r="G873" i="1" s="1"/>
  <c r="G777" i="1"/>
  <c r="G602" i="1"/>
  <c r="G599" i="1"/>
  <c r="F566" i="1"/>
  <c r="G530" i="1"/>
  <c r="G510" i="1"/>
  <c r="G479" i="1"/>
  <c r="G477" i="1" s="1"/>
  <c r="I325" i="1"/>
  <c r="J325" i="1"/>
  <c r="H278" i="1"/>
  <c r="H276" i="1"/>
  <c r="H232" i="1" l="1"/>
  <c r="H250" i="1" s="1"/>
  <c r="H669" i="1"/>
  <c r="F621" i="1"/>
  <c r="G294" i="1"/>
  <c r="H777" i="1"/>
  <c r="G775" i="1"/>
  <c r="H775" i="1" s="1"/>
  <c r="H718" i="1"/>
  <c r="H682" i="1"/>
  <c r="H684" i="1"/>
  <c r="G717" i="1"/>
  <c r="H717" i="1" s="1"/>
  <c r="G709" i="1"/>
  <c r="H709" i="1" s="1"/>
  <c r="G702" i="1"/>
  <c r="H702" i="1" s="1"/>
  <c r="H692" i="1"/>
  <c r="H694" i="1"/>
  <c r="G656" i="1"/>
  <c r="H656" i="1" s="1"/>
  <c r="H660" i="1"/>
  <c r="H638" i="1"/>
  <c r="F606" i="1"/>
  <c r="G607" i="1"/>
  <c r="G615" i="1"/>
  <c r="F544" i="1"/>
  <c r="G595" i="1"/>
  <c r="G566" i="1"/>
  <c r="G464" i="1"/>
  <c r="H450" i="1"/>
  <c r="H446" i="1"/>
  <c r="G443" i="1"/>
  <c r="G441" i="1" s="1"/>
  <c r="G440" i="1" s="1"/>
  <c r="F443" i="1"/>
  <c r="G519" i="1"/>
  <c r="G520" i="1" s="1"/>
  <c r="G461" i="1" s="1"/>
  <c r="H897" i="1"/>
  <c r="H895" i="1"/>
  <c r="G836" i="1"/>
  <c r="G819" i="1"/>
  <c r="H689" i="1"/>
  <c r="G690" i="1"/>
  <c r="G686" i="1" s="1"/>
  <c r="G685" i="1" s="1"/>
  <c r="F686" i="1"/>
  <c r="F685" i="1" s="1"/>
  <c r="F651" i="1"/>
  <c r="F586" i="1"/>
  <c r="F578" i="1" s="1"/>
  <c r="G593" i="1"/>
  <c r="G589" i="1"/>
  <c r="H589" i="1" s="1"/>
  <c r="H576" i="1"/>
  <c r="F519" i="1"/>
  <c r="G508" i="1"/>
  <c r="F508" i="1"/>
  <c r="G606" i="1" l="1"/>
  <c r="H615" i="1"/>
  <c r="G463" i="1"/>
  <c r="G586" i="1"/>
  <c r="G578" i="1" s="1"/>
  <c r="H836" i="1"/>
  <c r="H593" i="1"/>
  <c r="H690" i="1"/>
  <c r="H686" i="1"/>
  <c r="H309" i="1"/>
  <c r="F309" i="1"/>
  <c r="F320" i="1"/>
  <c r="H320" i="1"/>
  <c r="G320" i="1"/>
  <c r="G309" i="1"/>
  <c r="F294" i="1"/>
  <c r="F242" i="1"/>
  <c r="I243" i="1"/>
  <c r="J115" i="1"/>
  <c r="I115" i="1"/>
  <c r="J110" i="1"/>
  <c r="I110" i="1"/>
  <c r="H105" i="1"/>
  <c r="H97" i="1"/>
  <c r="J97" i="1" s="1"/>
  <c r="H85" i="1"/>
  <c r="H272" i="1" s="1"/>
  <c r="J76" i="1"/>
  <c r="I76" i="1"/>
  <c r="J65" i="1"/>
  <c r="I65" i="1"/>
  <c r="H958" i="1"/>
  <c r="H1006" i="1"/>
  <c r="G947" i="1"/>
  <c r="G932" i="1" s="1"/>
  <c r="G933" i="1" s="1"/>
  <c r="G914" i="1" s="1"/>
  <c r="H587" i="1" l="1"/>
  <c r="J85" i="1"/>
  <c r="J105" i="1"/>
  <c r="H273" i="1"/>
  <c r="I97" i="1"/>
  <c r="I85" i="1"/>
  <c r="I105" i="1"/>
  <c r="F1040" i="1"/>
  <c r="H287" i="1"/>
  <c r="G1041" i="1"/>
  <c r="F1041" i="1"/>
  <c r="F1039" i="1"/>
  <c r="G1031" i="1"/>
  <c r="F1031" i="1"/>
  <c r="H1034" i="1"/>
  <c r="H1018" i="1"/>
  <c r="H1017" i="1"/>
  <c r="H1005" i="1"/>
  <c r="H997" i="1"/>
  <c r="F982" i="1"/>
  <c r="H985" i="1"/>
  <c r="H975" i="1"/>
  <c r="H969" i="1"/>
  <c r="H968" i="1"/>
  <c r="H964" i="1"/>
  <c r="H957" i="1"/>
  <c r="H950" i="1"/>
  <c r="H934" i="1"/>
  <c r="H933" i="1"/>
  <c r="H921" i="1"/>
  <c r="H920" i="1"/>
  <c r="H892" i="1"/>
  <c r="H865" i="1"/>
  <c r="H860" i="1"/>
  <c r="H846" i="1"/>
  <c r="H831" i="1"/>
  <c r="H822" i="1"/>
  <c r="H809" i="1"/>
  <c r="H797" i="1"/>
  <c r="H792" i="1"/>
  <c r="H787" i="1"/>
  <c r="H783" i="1"/>
  <c r="H772" i="1"/>
  <c r="H763" i="1"/>
  <c r="H759" i="1"/>
  <c r="H749" i="1"/>
  <c r="H729" i="1"/>
  <c r="H714" i="1"/>
  <c r="H652" i="1"/>
  <c r="H625" i="1"/>
  <c r="H596" i="1"/>
  <c r="H580" i="1"/>
  <c r="H568" i="1"/>
  <c r="H559" i="1"/>
  <c r="H552" i="1"/>
  <c r="H546" i="1"/>
  <c r="H534" i="1"/>
  <c r="H520" i="1"/>
  <c r="H513" i="1"/>
  <c r="H502" i="1"/>
  <c r="H486" i="1"/>
  <c r="H478" i="1"/>
  <c r="H465" i="1"/>
  <c r="H445" i="1"/>
  <c r="H455" i="1"/>
  <c r="I292" i="1" l="1"/>
  <c r="J291" i="1"/>
  <c r="H1041" i="1"/>
  <c r="H993" i="1"/>
  <c r="H990" i="1"/>
  <c r="H1031" i="1"/>
  <c r="H982" i="1"/>
  <c r="H914" i="1"/>
  <c r="H915" i="1"/>
  <c r="H917" i="1"/>
  <c r="H854" i="1"/>
  <c r="H856" i="1"/>
  <c r="H888" i="1"/>
  <c r="H803" i="1"/>
  <c r="H755" i="1"/>
  <c r="H756" i="1"/>
  <c r="H724" i="1"/>
  <c r="H540" i="1"/>
  <c r="H681" i="1"/>
  <c r="H683" i="1"/>
  <c r="H543" i="1"/>
  <c r="H461" i="1"/>
  <c r="H442" i="1"/>
  <c r="H460" i="1"/>
  <c r="I291" i="1" l="1"/>
  <c r="J292" i="1"/>
  <c r="F1038" i="1"/>
  <c r="H1002" i="1"/>
  <c r="G996" i="1"/>
  <c r="G1014" i="1"/>
  <c r="G1004" i="1" s="1"/>
  <c r="F1016" i="1"/>
  <c r="F995" i="1" s="1"/>
  <c r="G1019" i="1"/>
  <c r="G1016" i="1" s="1"/>
  <c r="F1033" i="1"/>
  <c r="F1032" i="1" s="1"/>
  <c r="F1030" i="1" s="1"/>
  <c r="F413" i="1" s="1"/>
  <c r="G1035" i="1"/>
  <c r="H1035" i="1" s="1"/>
  <c r="H986" i="1"/>
  <c r="H959" i="1"/>
  <c r="H952" i="1"/>
  <c r="H947" i="1"/>
  <c r="H936" i="1"/>
  <c r="H927" i="1"/>
  <c r="G983" i="1"/>
  <c r="F984" i="1"/>
  <c r="F983" i="1" s="1"/>
  <c r="F981" i="1" s="1"/>
  <c r="F410" i="1" s="1"/>
  <c r="G973" i="1"/>
  <c r="G972" i="1" s="1"/>
  <c r="F967" i="1"/>
  <c r="G970" i="1"/>
  <c r="F963" i="1"/>
  <c r="G963" i="1"/>
  <c r="G956" i="1"/>
  <c r="G918" i="1" s="1"/>
  <c r="F956" i="1"/>
  <c r="F918" i="1" s="1"/>
  <c r="H923" i="1"/>
  <c r="F891" i="1"/>
  <c r="G893" i="1"/>
  <c r="G891" i="1" s="1"/>
  <c r="G890" i="1" s="1"/>
  <c r="G887" i="1" s="1"/>
  <c r="H885" i="1"/>
  <c r="F859" i="1"/>
  <c r="F858" i="1" s="1"/>
  <c r="G861" i="1"/>
  <c r="H861" i="1" s="1"/>
  <c r="F864" i="1"/>
  <c r="F863" i="1" s="1"/>
  <c r="G866" i="1"/>
  <c r="H866" i="1" s="1"/>
  <c r="F1037" i="1" l="1"/>
  <c r="F415" i="1"/>
  <c r="F414" i="1" s="1"/>
  <c r="G1039" i="1"/>
  <c r="H1039" i="1" s="1"/>
  <c r="G1043" i="1"/>
  <c r="G1042" i="1" s="1"/>
  <c r="G1038" i="1" s="1"/>
  <c r="G1037" i="1" s="1"/>
  <c r="G995" i="1"/>
  <c r="G989" i="1" s="1"/>
  <c r="F962" i="1"/>
  <c r="F913" i="1" s="1"/>
  <c r="F890" i="1"/>
  <c r="F853" i="1"/>
  <c r="F406" i="1" s="1"/>
  <c r="H972" i="1"/>
  <c r="H1014" i="1"/>
  <c r="H970" i="1"/>
  <c r="G967" i="1"/>
  <c r="H967" i="1" s="1"/>
  <c r="G407" i="1"/>
  <c r="F989" i="1"/>
  <c r="H1050" i="1"/>
  <c r="H956" i="1"/>
  <c r="H977" i="1"/>
  <c r="H891" i="1"/>
  <c r="G1033" i="1"/>
  <c r="H1033" i="1" s="1"/>
  <c r="H949" i="1"/>
  <c r="H963" i="1"/>
  <c r="H983" i="1"/>
  <c r="G981" i="1"/>
  <c r="H1007" i="1"/>
  <c r="H984" i="1"/>
  <c r="H1047" i="1"/>
  <c r="H893" i="1"/>
  <c r="H965" i="1"/>
  <c r="H998" i="1"/>
  <c r="H1016" i="1"/>
  <c r="H1019" i="1"/>
  <c r="H873" i="1"/>
  <c r="G864" i="1"/>
  <c r="G863" i="1" s="1"/>
  <c r="H879" i="1"/>
  <c r="G859" i="1"/>
  <c r="H819" i="1"/>
  <c r="H811" i="1"/>
  <c r="G816" i="1"/>
  <c r="F816" i="1"/>
  <c r="F821" i="1"/>
  <c r="G823" i="1"/>
  <c r="H823" i="1" s="1"/>
  <c r="G834" i="1"/>
  <c r="G830" i="1" s="1"/>
  <c r="G829" i="1" s="1"/>
  <c r="F844" i="1"/>
  <c r="F771" i="1"/>
  <c r="F770" i="1" s="1"/>
  <c r="G784" i="1"/>
  <c r="G782" i="1" s="1"/>
  <c r="F782" i="1"/>
  <c r="F786" i="1"/>
  <c r="G789" i="1"/>
  <c r="G786" i="1" s="1"/>
  <c r="F791" i="1"/>
  <c r="G793" i="1"/>
  <c r="G791" i="1" s="1"/>
  <c r="F796" i="1"/>
  <c r="G800" i="1"/>
  <c r="H800" i="1" s="1"/>
  <c r="G798" i="1"/>
  <c r="G773" i="1"/>
  <c r="G771" i="1" s="1"/>
  <c r="G770" i="1" s="1"/>
  <c r="F762" i="1"/>
  <c r="G764" i="1"/>
  <c r="H764" i="1" s="1"/>
  <c r="F758" i="1"/>
  <c r="G760" i="1"/>
  <c r="H750" i="1"/>
  <c r="F747" i="1"/>
  <c r="F723" i="1" s="1"/>
  <c r="F403" i="1" s="1"/>
  <c r="G747" i="1"/>
  <c r="F713" i="1"/>
  <c r="F701" i="1" s="1"/>
  <c r="G715" i="1"/>
  <c r="H715" i="1" s="1"/>
  <c r="F697" i="1"/>
  <c r="F696" i="1" s="1"/>
  <c r="G699" i="1"/>
  <c r="G697" i="1" s="1"/>
  <c r="G696" i="1" s="1"/>
  <c r="F664" i="1"/>
  <c r="G671" i="1"/>
  <c r="G665" i="1" s="1"/>
  <c r="G666" i="1" s="1"/>
  <c r="G653" i="1"/>
  <c r="F644" i="1"/>
  <c r="F643" i="1" s="1"/>
  <c r="G649" i="1"/>
  <c r="G647" i="1"/>
  <c r="G631" i="1"/>
  <c r="H581" i="1"/>
  <c r="H562" i="1"/>
  <c r="G555" i="1"/>
  <c r="G551" i="1" s="1"/>
  <c r="G545" i="1"/>
  <c r="F533" i="1"/>
  <c r="F532" i="1" s="1"/>
  <c r="G535" i="1"/>
  <c r="G533" i="1" s="1"/>
  <c r="H514" i="1"/>
  <c r="F477" i="1"/>
  <c r="F463" i="1" s="1"/>
  <c r="G539" i="1" l="1"/>
  <c r="H666" i="1"/>
  <c r="F887" i="1"/>
  <c r="F407" i="1" s="1"/>
  <c r="H407" i="1" s="1"/>
  <c r="F912" i="1"/>
  <c r="F409" i="1"/>
  <c r="F408" i="1" s="1"/>
  <c r="F988" i="1"/>
  <c r="F412" i="1"/>
  <c r="F411" i="1" s="1"/>
  <c r="H1044" i="1"/>
  <c r="H849" i="1"/>
  <c r="G845" i="1"/>
  <c r="F807" i="1"/>
  <c r="F802" i="1" s="1"/>
  <c r="F405" i="1" s="1"/>
  <c r="H813" i="1"/>
  <c r="G808" i="1"/>
  <c r="F757" i="1"/>
  <c r="F781" i="1"/>
  <c r="F680" i="1"/>
  <c r="F402" i="1" s="1"/>
  <c r="H671" i="1"/>
  <c r="G622" i="1"/>
  <c r="G544" i="1"/>
  <c r="F459" i="1"/>
  <c r="G644" i="1"/>
  <c r="G796" i="1"/>
  <c r="G781" i="1" s="1"/>
  <c r="H973" i="1"/>
  <c r="G557" i="1"/>
  <c r="H501" i="1"/>
  <c r="H760" i="1"/>
  <c r="G758" i="1"/>
  <c r="H919" i="1"/>
  <c r="G962" i="1"/>
  <c r="H647" i="1"/>
  <c r="H547" i="1"/>
  <c r="H487" i="1"/>
  <c r="H485" i="1"/>
  <c r="H626" i="1"/>
  <c r="H996" i="1"/>
  <c r="H503" i="1"/>
  <c r="H1004" i="1"/>
  <c r="H890" i="1"/>
  <c r="H834" i="1"/>
  <c r="H798" i="1"/>
  <c r="H735" i="1"/>
  <c r="H631" i="1"/>
  <c r="H512" i="1"/>
  <c r="H653" i="1"/>
  <c r="G651" i="1"/>
  <c r="H651" i="1" s="1"/>
  <c r="H572" i="1"/>
  <c r="H566" i="1"/>
  <c r="H522" i="1"/>
  <c r="H519" i="1"/>
  <c r="H649" i="1"/>
  <c r="H981" i="1"/>
  <c r="G410" i="1"/>
  <c r="H410" i="1" s="1"/>
  <c r="H635" i="1"/>
  <c r="H1043" i="1"/>
  <c r="G1032" i="1"/>
  <c r="G1030" i="1" s="1"/>
  <c r="G988" i="1" s="1"/>
  <c r="H1042" i="1"/>
  <c r="G415" i="1"/>
  <c r="H932" i="1"/>
  <c r="H789" i="1"/>
  <c r="H782" i="1"/>
  <c r="H791" i="1"/>
  <c r="H696" i="1"/>
  <c r="H784" i="1"/>
  <c r="H786" i="1"/>
  <c r="G762" i="1"/>
  <c r="H762" i="1" s="1"/>
  <c r="H748" i="1"/>
  <c r="H747" i="1"/>
  <c r="H770" i="1"/>
  <c r="H771" i="1"/>
  <c r="H773" i="1"/>
  <c r="H793" i="1"/>
  <c r="G821" i="1"/>
  <c r="H821" i="1" s="1"/>
  <c r="G858" i="1"/>
  <c r="G853" i="1" s="1"/>
  <c r="H859" i="1"/>
  <c r="H816" i="1"/>
  <c r="H864" i="1"/>
  <c r="H863" i="1"/>
  <c r="G713" i="1"/>
  <c r="G701" i="1" s="1"/>
  <c r="G680" i="1" s="1"/>
  <c r="H697" i="1"/>
  <c r="H699" i="1"/>
  <c r="H595" i="1"/>
  <c r="H606" i="1"/>
  <c r="H607" i="1"/>
  <c r="F557" i="1"/>
  <c r="F537" i="1" s="1"/>
  <c r="H599" i="1"/>
  <c r="H551" i="1"/>
  <c r="H555" i="1"/>
  <c r="G532" i="1"/>
  <c r="H532" i="1" s="1"/>
  <c r="H533" i="1"/>
  <c r="H477" i="1"/>
  <c r="H479" i="1"/>
  <c r="F441" i="1"/>
  <c r="H454" i="1"/>
  <c r="H887" i="1" l="1"/>
  <c r="F400" i="1"/>
  <c r="G621" i="1"/>
  <c r="H621" i="1" s="1"/>
  <c r="G538" i="1"/>
  <c r="F440" i="1"/>
  <c r="F398" i="1"/>
  <c r="F397" i="1" s="1"/>
  <c r="G913" i="1"/>
  <c r="G912" i="1" s="1"/>
  <c r="F754" i="1"/>
  <c r="F404" i="1" s="1"/>
  <c r="G807" i="1"/>
  <c r="G757" i="1"/>
  <c r="G754" i="1" s="1"/>
  <c r="G643" i="1"/>
  <c r="H646" i="1"/>
  <c r="G459" i="1"/>
  <c r="H539" i="1"/>
  <c r="H962" i="1"/>
  <c r="H796" i="1"/>
  <c r="H579" i="1"/>
  <c r="G412" i="1"/>
  <c r="H412" i="1" s="1"/>
  <c r="H808" i="1"/>
  <c r="H1030" i="1"/>
  <c r="G413" i="1"/>
  <c r="H413" i="1" s="1"/>
  <c r="H415" i="1"/>
  <c r="G414" i="1"/>
  <c r="H414" i="1" s="1"/>
  <c r="H995" i="1"/>
  <c r="H1032" i="1"/>
  <c r="H1038" i="1"/>
  <c r="H1037" i="1"/>
  <c r="H989" i="1"/>
  <c r="H918" i="1"/>
  <c r="H781" i="1"/>
  <c r="H830" i="1"/>
  <c r="H829" i="1"/>
  <c r="H845" i="1"/>
  <c r="G844" i="1"/>
  <c r="H844" i="1" s="1"/>
  <c r="H858" i="1"/>
  <c r="H758" i="1"/>
  <c r="H685" i="1"/>
  <c r="H701" i="1"/>
  <c r="H713" i="1"/>
  <c r="H644" i="1"/>
  <c r="H665" i="1"/>
  <c r="G664" i="1"/>
  <c r="H664" i="1" s="1"/>
  <c r="H622" i="1"/>
  <c r="H578" i="1"/>
  <c r="H586" i="1"/>
  <c r="H558" i="1"/>
  <c r="H557" i="1"/>
  <c r="H545" i="1"/>
  <c r="H464" i="1"/>
  <c r="H444" i="1"/>
  <c r="G537" i="1" l="1"/>
  <c r="F458" i="1"/>
  <c r="F1053" i="1" s="1"/>
  <c r="F401" i="1"/>
  <c r="F399" i="1"/>
  <c r="F416" i="1" s="1"/>
  <c r="H538" i="1"/>
  <c r="G409" i="1"/>
  <c r="G408" i="1" s="1"/>
  <c r="H408" i="1" s="1"/>
  <c r="G398" i="1"/>
  <c r="H643" i="1"/>
  <c r="G802" i="1"/>
  <c r="H807" i="1"/>
  <c r="H853" i="1"/>
  <c r="G406" i="1"/>
  <c r="H406" i="1" s="1"/>
  <c r="G411" i="1"/>
  <c r="H411" i="1" s="1"/>
  <c r="H988" i="1"/>
  <c r="H912" i="1"/>
  <c r="H913" i="1"/>
  <c r="H757" i="1"/>
  <c r="H544" i="1"/>
  <c r="G400" i="1"/>
  <c r="H463" i="1"/>
  <c r="H443" i="1"/>
  <c r="H409" i="1" l="1"/>
  <c r="H754" i="1"/>
  <c r="G404" i="1"/>
  <c r="H404" i="1" s="1"/>
  <c r="H802" i="1"/>
  <c r="G405" i="1"/>
  <c r="H405" i="1" s="1"/>
  <c r="H400" i="1"/>
  <c r="G397" i="1"/>
  <c r="H398" i="1"/>
  <c r="H537" i="1"/>
  <c r="G401" i="1"/>
  <c r="H401" i="1" s="1"/>
  <c r="H680" i="1"/>
  <c r="G402" i="1"/>
  <c r="H402" i="1" s="1"/>
  <c r="H459" i="1"/>
  <c r="H441" i="1"/>
  <c r="H397" i="1" l="1"/>
  <c r="H440" i="1"/>
  <c r="H385" i="1"/>
  <c r="H383" i="1"/>
  <c r="H377" i="1"/>
  <c r="G384" i="1"/>
  <c r="G382" i="1"/>
  <c r="G376" i="1"/>
  <c r="G375" i="1" s="1"/>
  <c r="G111" i="1"/>
  <c r="G15" i="1" s="1"/>
  <c r="G304" i="1"/>
  <c r="G307" i="1"/>
  <c r="G313" i="1"/>
  <c r="G326" i="1"/>
  <c r="G331" i="1"/>
  <c r="G334" i="1"/>
  <c r="G339" i="1"/>
  <c r="G344" i="1"/>
  <c r="G355" i="1"/>
  <c r="G363" i="1"/>
  <c r="F376" i="1"/>
  <c r="F375" i="1" s="1"/>
  <c r="F356" i="1" s="1"/>
  <c r="F384" i="1"/>
  <c r="F382" i="1"/>
  <c r="G374" i="1" l="1"/>
  <c r="G373" i="1" s="1"/>
  <c r="H356" i="1"/>
  <c r="G224" i="1"/>
  <c r="G19" i="1" s="1"/>
  <c r="G358" i="1"/>
  <c r="G34" i="1"/>
  <c r="G368" i="1"/>
  <c r="G35" i="1"/>
  <c r="H382" i="1"/>
  <c r="H384" i="1"/>
  <c r="H376" i="1"/>
  <c r="H375" i="1"/>
  <c r="G381" i="1"/>
  <c r="H364" i="1" s="1"/>
  <c r="G51" i="1"/>
  <c r="G350" i="1"/>
  <c r="F381" i="1"/>
  <c r="F374" i="1"/>
  <c r="G18" i="1" l="1"/>
  <c r="G20" i="1" s="1"/>
  <c r="G266" i="1"/>
  <c r="H374" i="1"/>
  <c r="F373" i="1"/>
  <c r="F378" i="1" s="1"/>
  <c r="F380" i="1"/>
  <c r="F379" i="1" s="1"/>
  <c r="F386" i="1" s="1"/>
  <c r="F364" i="1"/>
  <c r="F363" i="1" s="1"/>
  <c r="J364" i="1"/>
  <c r="H363" i="1"/>
  <c r="G116" i="1"/>
  <c r="G14" i="1"/>
  <c r="G16" i="1" s="1"/>
  <c r="G36" i="1"/>
  <c r="G380" i="1"/>
  <c r="H381" i="1"/>
  <c r="G378" i="1"/>
  <c r="I364" i="1" l="1"/>
  <c r="H35" i="1"/>
  <c r="J363" i="1"/>
  <c r="I363" i="1"/>
  <c r="H368" i="1"/>
  <c r="F368" i="1"/>
  <c r="F35" i="1"/>
  <c r="G22" i="1"/>
  <c r="G38" i="1" s="1"/>
  <c r="H378" i="1"/>
  <c r="H373" i="1"/>
  <c r="G379" i="1"/>
  <c r="H380" i="1"/>
  <c r="J356" i="1"/>
  <c r="I356" i="1"/>
  <c r="H355" i="1"/>
  <c r="F355" i="1"/>
  <c r="H313" i="1"/>
  <c r="J349" i="1"/>
  <c r="J348" i="1"/>
  <c r="J347" i="1"/>
  <c r="J346" i="1"/>
  <c r="J345" i="1"/>
  <c r="J343" i="1"/>
  <c r="J342" i="1"/>
  <c r="J341" i="1"/>
  <c r="J340" i="1"/>
  <c r="J338" i="1"/>
  <c r="J337" i="1"/>
  <c r="J336" i="1"/>
  <c r="J335" i="1"/>
  <c r="J333" i="1"/>
  <c r="J332" i="1"/>
  <c r="J330" i="1"/>
  <c r="J329" i="1"/>
  <c r="J328" i="1"/>
  <c r="J327" i="1"/>
  <c r="J324" i="1"/>
  <c r="J322" i="1"/>
  <c r="J321" i="1"/>
  <c r="J319" i="1"/>
  <c r="J318" i="1"/>
  <c r="J317" i="1"/>
  <c r="J316" i="1"/>
  <c r="J315" i="1"/>
  <c r="J314" i="1"/>
  <c r="J312" i="1"/>
  <c r="J311" i="1"/>
  <c r="J308" i="1"/>
  <c r="J306" i="1"/>
  <c r="J305" i="1"/>
  <c r="I349" i="1"/>
  <c r="I348" i="1"/>
  <c r="I347" i="1"/>
  <c r="I346" i="1"/>
  <c r="I345" i="1"/>
  <c r="I343" i="1"/>
  <c r="I342" i="1"/>
  <c r="I341" i="1"/>
  <c r="I340" i="1"/>
  <c r="I338" i="1"/>
  <c r="I337" i="1"/>
  <c r="I336" i="1"/>
  <c r="I335" i="1"/>
  <c r="I333" i="1"/>
  <c r="I332" i="1"/>
  <c r="I330" i="1"/>
  <c r="I329" i="1"/>
  <c r="I328" i="1"/>
  <c r="I327" i="1"/>
  <c r="I324" i="1"/>
  <c r="I322" i="1"/>
  <c r="I321" i="1"/>
  <c r="I319" i="1"/>
  <c r="I318" i="1"/>
  <c r="I317" i="1"/>
  <c r="I316" i="1"/>
  <c r="I315" i="1"/>
  <c r="I314" i="1"/>
  <c r="I312" i="1"/>
  <c r="I311" i="1"/>
  <c r="I308" i="1"/>
  <c r="I306" i="1"/>
  <c r="I305" i="1"/>
  <c r="H344" i="1"/>
  <c r="H339" i="1"/>
  <c r="H334" i="1"/>
  <c r="H331" i="1"/>
  <c r="H326" i="1"/>
  <c r="H307" i="1"/>
  <c r="H304" i="1"/>
  <c r="F344" i="1"/>
  <c r="F339" i="1"/>
  <c r="F334" i="1"/>
  <c r="F331" i="1"/>
  <c r="F326" i="1"/>
  <c r="F313" i="1"/>
  <c r="F307" i="1"/>
  <c r="F304" i="1"/>
  <c r="I368" i="1" l="1"/>
  <c r="J368" i="1"/>
  <c r="F358" i="1"/>
  <c r="F34" i="1"/>
  <c r="H358" i="1"/>
  <c r="H34" i="1"/>
  <c r="G386" i="1"/>
  <c r="H386" i="1" s="1"/>
  <c r="H379" i="1"/>
  <c r="I320" i="1"/>
  <c r="J307" i="1"/>
  <c r="I326" i="1"/>
  <c r="I331" i="1"/>
  <c r="I339" i="1"/>
  <c r="I307" i="1"/>
  <c r="J355" i="1"/>
  <c r="I344" i="1"/>
  <c r="F350" i="1"/>
  <c r="I334" i="1"/>
  <c r="J339" i="1"/>
  <c r="I313" i="1"/>
  <c r="I355" i="1"/>
  <c r="I304" i="1"/>
  <c r="J309" i="1"/>
  <c r="J331" i="1"/>
  <c r="J320" i="1"/>
  <c r="H350" i="1"/>
  <c r="J344" i="1"/>
  <c r="J334" i="1"/>
  <c r="J326" i="1"/>
  <c r="J313" i="1"/>
  <c r="I309" i="1"/>
  <c r="J304" i="1"/>
  <c r="I358" i="1" l="1"/>
  <c r="J358" i="1"/>
  <c r="I350" i="1"/>
  <c r="J350" i="1"/>
  <c r="J289" i="1" l="1"/>
  <c r="I289" i="1"/>
  <c r="J288" i="1"/>
  <c r="I288" i="1"/>
  <c r="J287" i="1"/>
  <c r="I287" i="1"/>
  <c r="J278" i="1"/>
  <c r="J276" i="1"/>
  <c r="J273" i="1"/>
  <c r="J272" i="1"/>
  <c r="I278" i="1"/>
  <c r="I276" i="1"/>
  <c r="I273" i="1"/>
  <c r="I272" i="1"/>
  <c r="F279" i="1"/>
  <c r="I260" i="1"/>
  <c r="I249" i="1"/>
  <c r="I247" i="1"/>
  <c r="J246" i="1"/>
  <c r="F246" i="1"/>
  <c r="I248" i="1"/>
  <c r="I245" i="1"/>
  <c r="I241" i="1"/>
  <c r="I239" i="1"/>
  <c r="I238" i="1"/>
  <c r="I236" i="1"/>
  <c r="I235" i="1"/>
  <c r="I234" i="1"/>
  <c r="I227" i="1"/>
  <c r="H259" i="1"/>
  <c r="J259" i="1" s="1"/>
  <c r="F259" i="1"/>
  <c r="F258" i="1" s="1"/>
  <c r="F244" i="1"/>
  <c r="F237" i="1"/>
  <c r="J233" i="1"/>
  <c r="F233" i="1"/>
  <c r="H226" i="1"/>
  <c r="H225" i="1" s="1"/>
  <c r="F226" i="1"/>
  <c r="F225" i="1" s="1"/>
  <c r="H140" i="1"/>
  <c r="F140" i="1"/>
  <c r="H138" i="1"/>
  <c r="J138" i="1" s="1"/>
  <c r="F138" i="1"/>
  <c r="H136" i="1"/>
  <c r="F136" i="1"/>
  <c r="H167" i="1"/>
  <c r="J167" i="1" s="1"/>
  <c r="F167" i="1"/>
  <c r="J150" i="1"/>
  <c r="F150" i="1"/>
  <c r="I156" i="1"/>
  <c r="I218" i="1"/>
  <c r="I216" i="1"/>
  <c r="I213" i="1"/>
  <c r="I208" i="1"/>
  <c r="I207" i="1"/>
  <c r="I198" i="1"/>
  <c r="I196" i="1"/>
  <c r="I190" i="1"/>
  <c r="I189" i="1"/>
  <c r="I188" i="1"/>
  <c r="I186" i="1"/>
  <c r="I176" i="1"/>
  <c r="I175" i="1"/>
  <c r="I174" i="1"/>
  <c r="I173" i="1"/>
  <c r="I172" i="1"/>
  <c r="I170" i="1"/>
  <c r="I166" i="1"/>
  <c r="I165" i="1"/>
  <c r="I164" i="1"/>
  <c r="I163" i="1"/>
  <c r="I162" i="1"/>
  <c r="I161" i="1"/>
  <c r="I160" i="1"/>
  <c r="I159" i="1"/>
  <c r="I158" i="1"/>
  <c r="I155" i="1"/>
  <c r="I154" i="1"/>
  <c r="I153" i="1"/>
  <c r="I152" i="1"/>
  <c r="I151" i="1"/>
  <c r="I149" i="1"/>
  <c r="I148" i="1"/>
  <c r="I147" i="1"/>
  <c r="I146" i="1"/>
  <c r="I141" i="1"/>
  <c r="I139" i="1"/>
  <c r="I137" i="1"/>
  <c r="H217" i="1"/>
  <c r="J217" i="1" s="1"/>
  <c r="F217" i="1"/>
  <c r="H215" i="1"/>
  <c r="F215" i="1"/>
  <c r="J212" i="1"/>
  <c r="F212" i="1"/>
  <c r="H206" i="1"/>
  <c r="J206" i="1" s="1"/>
  <c r="F206" i="1"/>
  <c r="F205" i="1" s="1"/>
  <c r="H197" i="1"/>
  <c r="F197" i="1"/>
  <c r="H195" i="1"/>
  <c r="F195" i="1"/>
  <c r="F187" i="1"/>
  <c r="H185" i="1"/>
  <c r="F185" i="1"/>
  <c r="F169" i="1"/>
  <c r="F157" i="1"/>
  <c r="H145" i="1"/>
  <c r="F145" i="1"/>
  <c r="H113" i="1"/>
  <c r="H112" i="1" s="1"/>
  <c r="F113" i="1"/>
  <c r="F112" i="1" s="1"/>
  <c r="H108" i="1"/>
  <c r="J108" i="1" s="1"/>
  <c r="F108" i="1"/>
  <c r="F107" i="1" s="1"/>
  <c r="H102" i="1"/>
  <c r="F102" i="1"/>
  <c r="H100" i="1"/>
  <c r="F100" i="1"/>
  <c r="H94" i="1"/>
  <c r="F94" i="1"/>
  <c r="H91" i="1"/>
  <c r="F91" i="1"/>
  <c r="H88" i="1"/>
  <c r="F88" i="1"/>
  <c r="H80" i="1"/>
  <c r="H86" i="1" s="1"/>
  <c r="F80" i="1"/>
  <c r="H78" i="1"/>
  <c r="F78" i="1"/>
  <c r="H73" i="1"/>
  <c r="F73" i="1"/>
  <c r="H70" i="1"/>
  <c r="F70" i="1"/>
  <c r="H67" i="1"/>
  <c r="F67" i="1"/>
  <c r="H62" i="1"/>
  <c r="F62" i="1"/>
  <c r="H59" i="1"/>
  <c r="F59" i="1"/>
  <c r="H53" i="1"/>
  <c r="F53" i="1"/>
  <c r="H135" i="1" l="1"/>
  <c r="H142" i="1" s="1"/>
  <c r="J215" i="1"/>
  <c r="H211" i="1"/>
  <c r="H219" i="1" s="1"/>
  <c r="J185" i="1"/>
  <c r="H184" i="1"/>
  <c r="H191" i="1" s="1"/>
  <c r="I191" i="1" s="1"/>
  <c r="J191" i="1" s="1"/>
  <c r="I100" i="1"/>
  <c r="I250" i="1"/>
  <c r="J250" i="1" s="1"/>
  <c r="F232" i="1"/>
  <c r="F224" i="1" s="1"/>
  <c r="J244" i="1"/>
  <c r="J86" i="1"/>
  <c r="I86" i="1"/>
  <c r="H106" i="1"/>
  <c r="H277" i="1" s="1"/>
  <c r="F135" i="1"/>
  <c r="I244" i="1"/>
  <c r="I237" i="1"/>
  <c r="H258" i="1"/>
  <c r="J226" i="1"/>
  <c r="I259" i="1"/>
  <c r="J225" i="1"/>
  <c r="I167" i="1"/>
  <c r="J237" i="1"/>
  <c r="I140" i="1"/>
  <c r="I233" i="1"/>
  <c r="I225" i="1"/>
  <c r="I226" i="1"/>
  <c r="J140" i="1"/>
  <c r="I138" i="1"/>
  <c r="I73" i="1"/>
  <c r="F194" i="1"/>
  <c r="J184" i="1"/>
  <c r="I145" i="1"/>
  <c r="H144" i="1"/>
  <c r="H177" i="1" s="1"/>
  <c r="I197" i="1"/>
  <c r="F184" i="1"/>
  <c r="F144" i="1"/>
  <c r="I187" i="1"/>
  <c r="I206" i="1"/>
  <c r="I215" i="1"/>
  <c r="H205" i="1"/>
  <c r="I212" i="1"/>
  <c r="J136" i="1"/>
  <c r="I169" i="1"/>
  <c r="I195" i="1"/>
  <c r="I157" i="1"/>
  <c r="J145" i="1"/>
  <c r="I150" i="1"/>
  <c r="I217" i="1"/>
  <c r="J157" i="1"/>
  <c r="J169" i="1"/>
  <c r="H194" i="1"/>
  <c r="J187" i="1"/>
  <c r="F211" i="1"/>
  <c r="J195" i="1"/>
  <c r="I185" i="1"/>
  <c r="J197" i="1"/>
  <c r="H99" i="1"/>
  <c r="I136" i="1"/>
  <c r="J113" i="1"/>
  <c r="I113" i="1"/>
  <c r="H107" i="1"/>
  <c r="F99" i="1"/>
  <c r="I108" i="1"/>
  <c r="I102" i="1"/>
  <c r="I94" i="1"/>
  <c r="I80" i="1"/>
  <c r="F87" i="1"/>
  <c r="I91" i="1"/>
  <c r="H87" i="1"/>
  <c r="H98" i="1" s="1"/>
  <c r="H274" i="1" s="1"/>
  <c r="I88" i="1"/>
  <c r="F77" i="1"/>
  <c r="H77" i="1"/>
  <c r="F66" i="1"/>
  <c r="H66" i="1"/>
  <c r="I78" i="1"/>
  <c r="F52" i="1"/>
  <c r="I70" i="1"/>
  <c r="H52" i="1"/>
  <c r="I67" i="1"/>
  <c r="I62" i="1"/>
  <c r="I59" i="1"/>
  <c r="I53" i="1"/>
  <c r="H134" i="1" l="1"/>
  <c r="I258" i="1"/>
  <c r="H224" i="1"/>
  <c r="F134" i="1"/>
  <c r="F18" i="1" s="1"/>
  <c r="I219" i="1"/>
  <c r="J219" i="1" s="1"/>
  <c r="J232" i="1"/>
  <c r="J144" i="1"/>
  <c r="J205" i="1"/>
  <c r="H209" i="1"/>
  <c r="I209" i="1" s="1"/>
  <c r="J209" i="1" s="1"/>
  <c r="H19" i="1"/>
  <c r="I274" i="1"/>
  <c r="J274" i="1"/>
  <c r="I75" i="1"/>
  <c r="H275" i="1"/>
  <c r="I277" i="1"/>
  <c r="J277" i="1"/>
  <c r="J242" i="1"/>
  <c r="I242" i="1"/>
  <c r="J135" i="1"/>
  <c r="J75" i="1"/>
  <c r="J106" i="1"/>
  <c r="I106" i="1"/>
  <c r="J98" i="1"/>
  <c r="I98" i="1"/>
  <c r="J258" i="1"/>
  <c r="I232" i="1"/>
  <c r="I135" i="1"/>
  <c r="F19" i="1"/>
  <c r="I184" i="1"/>
  <c r="I144" i="1"/>
  <c r="I205" i="1"/>
  <c r="J194" i="1"/>
  <c r="I194" i="1"/>
  <c r="J211" i="1"/>
  <c r="I211" i="1"/>
  <c r="H286" i="1" l="1"/>
  <c r="I134" i="1"/>
  <c r="H279" i="1"/>
  <c r="I279" i="1" s="1"/>
  <c r="J275" i="1"/>
  <c r="I275" i="1"/>
  <c r="I177" i="1"/>
  <c r="J177" i="1" s="1"/>
  <c r="J224" i="1"/>
  <c r="I224" i="1"/>
  <c r="H18" i="1"/>
  <c r="F266" i="1"/>
  <c r="H266" i="1"/>
  <c r="J279" i="1" l="1"/>
  <c r="H294" i="1"/>
  <c r="J286" i="1"/>
  <c r="I286" i="1"/>
  <c r="I266" i="1"/>
  <c r="J266" i="1"/>
  <c r="J294" i="1" l="1"/>
  <c r="I294" i="1"/>
  <c r="I71" i="1"/>
  <c r="I114" i="1"/>
  <c r="I104" i="1"/>
  <c r="I109" i="1"/>
  <c r="I103" i="1"/>
  <c r="I96" i="1"/>
  <c r="I95" i="1"/>
  <c r="I93" i="1"/>
  <c r="I92" i="1"/>
  <c r="I90" i="1"/>
  <c r="I89" i="1"/>
  <c r="I84" i="1"/>
  <c r="I82" i="1"/>
  <c r="I81" i="1"/>
  <c r="I79" i="1"/>
  <c r="I74" i="1"/>
  <c r="I72" i="1"/>
  <c r="I69" i="1"/>
  <c r="I68" i="1"/>
  <c r="I64" i="1"/>
  <c r="I63" i="1"/>
  <c r="I61" i="1"/>
  <c r="I60" i="1"/>
  <c r="I58" i="1"/>
  <c r="I57" i="1"/>
  <c r="I56" i="1"/>
  <c r="I55" i="1"/>
  <c r="I54" i="1"/>
  <c r="J107" i="1"/>
  <c r="I107" i="1" l="1"/>
  <c r="F111" i="1"/>
  <c r="F15" i="1" s="1"/>
  <c r="F51" i="1"/>
  <c r="F14" i="1" s="1"/>
  <c r="H36" i="1"/>
  <c r="F36" i="1"/>
  <c r="H20" i="1"/>
  <c r="F20" i="1"/>
  <c r="F16" i="1" l="1"/>
  <c r="F22" i="1" s="1"/>
  <c r="F38" i="1" s="1"/>
  <c r="I99" i="1"/>
  <c r="J99" i="1"/>
  <c r="I87" i="1"/>
  <c r="J87" i="1"/>
  <c r="F116" i="1"/>
  <c r="J52" i="1"/>
  <c r="I52" i="1"/>
  <c r="J66" i="1"/>
  <c r="I66" i="1"/>
  <c r="I77" i="1"/>
  <c r="J77" i="1"/>
  <c r="J112" i="1"/>
  <c r="I112" i="1"/>
  <c r="H51" i="1"/>
  <c r="H14" i="1" s="1"/>
  <c r="H111" i="1"/>
  <c r="H15" i="1" s="1"/>
  <c r="H16" i="1" l="1"/>
  <c r="H22" i="1" s="1"/>
  <c r="H38" i="1" s="1"/>
  <c r="I111" i="1"/>
  <c r="J111" i="1"/>
  <c r="H116" i="1"/>
  <c r="I51" i="1"/>
  <c r="J51" i="1"/>
  <c r="J116" i="1" l="1"/>
  <c r="I116" i="1"/>
  <c r="H730" i="1"/>
  <c r="G728" i="1"/>
  <c r="H728" i="1" s="1"/>
  <c r="G727" i="1" l="1"/>
  <c r="H727" i="1" s="1"/>
  <c r="G723" i="1" l="1"/>
  <c r="G403" i="1" s="1"/>
  <c r="G399" i="1" s="1"/>
  <c r="H399" i="1" s="1"/>
  <c r="G416" i="1" l="1"/>
  <c r="H416" i="1" s="1"/>
  <c r="H723" i="1"/>
  <c r="G458" i="1"/>
  <c r="H403" i="1"/>
  <c r="G1053" i="1"/>
  <c r="H1053" i="1" s="1"/>
  <c r="H458" i="1"/>
</calcChain>
</file>

<file path=xl/sharedStrings.xml><?xml version="1.0" encoding="utf-8"?>
<sst xmlns="http://schemas.openxmlformats.org/spreadsheetml/2006/main" count="1647" uniqueCount="695">
  <si>
    <t>1. OPĆI DIO</t>
  </si>
  <si>
    <t xml:space="preserve">A. RAČUN PRIHODA I RASHODA   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</si>
  <si>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</si>
  <si>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</si>
  <si>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</si>
  <si>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</si>
  <si>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</si>
  <si>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</si>
  <si>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</si>
  <si>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RASPOLOŽIVA SREDSTVA IZ PRETHODNIH GODINA</t>
  </si>
  <si>
    <t>Ukupan donos viška/manjka iz prethodnih godina</t>
  </si>
  <si>
    <t>Dio koji će se rasporediti/pokriti u razdoblju</t>
  </si>
  <si>
    <t>B. RAČUN FINANCIRANJA</t>
  </si>
  <si>
    <t>Primici od financijske imovine i zaduživanja</t>
  </si>
  <si>
    <t>Izdaci za financijsku imovinu i otplate zajmova</t>
  </si>
  <si>
    <t>Neto financiranje</t>
  </si>
  <si>
    <t>Višak/manjak+neto financiranje+raspoloživa sredstva iz prethodnih godina</t>
  </si>
  <si>
    <t>PRIHODI PO EKONOMSKOJ KLASIFIKACIJI</t>
  </si>
  <si>
    <t>Brojčana oznaka</t>
  </si>
  <si>
    <t>Naziv računa</t>
  </si>
  <si>
    <t>Prihodi od poreza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</si>
  <si>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</si>
  <si>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</si>
  <si>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</si>
  <si>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</si>
  <si>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</si>
  <si>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</si>
  <si>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</si>
  <si>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</si>
  <si>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</si>
  <si>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subjakata unutar općeg proračuna</t>
  </si>
  <si>
    <t>Tekuće pomoći iz drugih proračuna</t>
  </si>
  <si>
    <t>Kapitalne pomoći iz drugih proračuna</t>
  </si>
  <si>
    <t>Tekuće pomoći izvanproračunskih korisnika</t>
  </si>
  <si>
    <t>Kapitalne pomoći od izvanproračunskih korisnika</t>
  </si>
  <si>
    <t>Kapitalne pomoći temeljem prijenosa EU sredstava</t>
  </si>
  <si>
    <t>Prihodi od imovine</t>
  </si>
  <si>
    <t>Kamate na oročena sredstva i depozite po viđenju</t>
  </si>
  <si>
    <t>Naknada za koncesije i uporabu pomorskog dobra</t>
  </si>
  <si>
    <t>Prihodi od zakupa i iznajmljivanja imovine</t>
  </si>
  <si>
    <t>Naknada za korištenje nefinancijske imovine</t>
  </si>
  <si>
    <t>Ostali prihodi od nefinancijske imovine</t>
  </si>
  <si>
    <t>Prihodi od upravnih i administratvinih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</si>
  <si>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</si>
  <si>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</si>
  <si>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</si>
  <si>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</si>
  <si>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</si>
  <si>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</si>
  <si>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</si>
  <si>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</si>
  <si>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</si>
  <si>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Kapitalne donacije</t>
  </si>
  <si>
    <t>Prihodi od prodaje neproizvedene dugotrajne imovine</t>
  </si>
  <si>
    <t>Zemljište</t>
  </si>
  <si>
    <t>Kazne, upravne mjere i ostali prihodi</t>
  </si>
  <si>
    <t>UKUPNO PRIHODI</t>
  </si>
  <si>
    <t>Indeks 6/3*100</t>
  </si>
  <si>
    <t>Indeks 6/5*100</t>
  </si>
  <si>
    <t>RASHODI PO EKONOMSKOJ KLASIFIKACIJI</t>
  </si>
  <si>
    <t>Porez i prirez na dohodak</t>
  </si>
  <si>
    <t>Porezi na imovinu</t>
  </si>
  <si>
    <t>Porezi na robu i usluge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</si>
  <si>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</si>
  <si>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</si>
  <si>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</si>
  <si>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</si>
  <si>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</si>
  <si>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</si>
  <si>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</si>
  <si>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</si>
  <si>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</si>
  <si>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</si>
  <si>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Prihodi od prodaje materijalne imovine - prirodnih bogatstava</t>
  </si>
  <si>
    <t>Plaće (Bruto)</t>
  </si>
  <si>
    <t>Plaće za redovni rad</t>
  </si>
  <si>
    <t>Ostali rashodi za zaposlene</t>
  </si>
  <si>
    <t>Doprinosi za obvezno zdravstveno osiguranje</t>
  </si>
  <si>
    <t>Rashodi za zaposlene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</si>
  <si>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</si>
  <si>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</si>
  <si>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</si>
  <si>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</si>
  <si>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</si>
  <si>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</si>
  <si>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</si>
  <si>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</si>
  <si>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</si>
  <si>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djelovi za tekuće i investicijsko održavanje</t>
  </si>
  <si>
    <t>Materijal i sirovine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</si>
  <si>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</si>
  <si>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</si>
  <si>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</si>
  <si>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</si>
  <si>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</si>
  <si>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</si>
  <si>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</si>
  <si>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</si>
  <si>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</si>
  <si>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</si>
  <si>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</si>
  <si>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</si>
  <si>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 povjerenstva i slično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</si>
  <si>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</si>
  <si>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</si>
  <si>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</si>
  <si>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</si>
  <si>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</si>
  <si>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</si>
  <si>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</si>
  <si>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</si>
  <si>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</si>
  <si>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</si>
  <si>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</si>
  <si>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</si>
  <si>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</si>
  <si>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</si>
  <si>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>Subvencije poljoprivrednicima i obrtnicima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</si>
  <si>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</si>
  <si>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</si>
  <si>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</si>
  <si>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</si>
  <si>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 </t>
  </si>
  <si>
    <t>Tekuće donacije u novcu</t>
  </si>
  <si>
    <t>Kapitalne donacije neprofitnim organizacijama</t>
  </si>
  <si>
    <t>Kapitalne pomoći</t>
  </si>
  <si>
    <t>Kapitalne pomoći kreditnim i ostalim financijskim institucijama te trgovačkim društvima u javnom sektoru</t>
  </si>
  <si>
    <t>Službena, radna i zaštitna odjeća i obuća</t>
  </si>
  <si>
    <t>Naknade troškova osobama izvan radnog odnosa</t>
  </si>
  <si>
    <t>Premije osiguranja</t>
  </si>
  <si>
    <t>Doprinosi na plaće</t>
  </si>
  <si>
    <t>Rashodi za nabavu neproizvedene dugotrajne imovine</t>
  </si>
  <si>
    <t>Materijalna imovina - prirodna bogatstva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</si>
  <si>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</si>
  <si>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</si>
  <si>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</si>
  <si>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</si>
  <si>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</si>
  <si>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</si>
  <si>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</si>
  <si>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operma</t>
  </si>
  <si>
    <t>Uređaji, strojevi i opema za ostale namjene</t>
  </si>
  <si>
    <t>Knjige, umjetnička djela i ostale izložbene vrijednosti</t>
  </si>
  <si>
    <t xml:space="preserve">Knjige  </t>
  </si>
  <si>
    <t>Ostala nematerijalna imovina</t>
  </si>
  <si>
    <t>Umjetnička, literarna i znanstvena djela</t>
  </si>
  <si>
    <t>Rashodi za dodatna ulaganja na nefinancijskoj imovini</t>
  </si>
  <si>
    <t>Dodatna ulaganja na građevinskim objektima</t>
  </si>
  <si>
    <t>Ulaganja u računalne programe</t>
  </si>
  <si>
    <t>Ostala nematerijalna proizvedena imovina</t>
  </si>
  <si>
    <t>UKUPNO RASHODI</t>
  </si>
  <si>
    <t>PRIHODI PREMA IZVORIMA FINANCIRANJA</t>
  </si>
  <si>
    <t>Naziv izvora financiranja</t>
  </si>
  <si>
    <t>Opći prihodi i primici</t>
  </si>
  <si>
    <t>Vlastiti prihodi</t>
  </si>
  <si>
    <t>Prihodi za posebne namjene</t>
  </si>
  <si>
    <t>Donacije</t>
  </si>
  <si>
    <t>UKUPNO</t>
  </si>
  <si>
    <t>RASHODI PREMA IZVORIMA FINANCIRANJA</t>
  </si>
  <si>
    <t>RASHODI PREMA FUNKCIJSKOJ KLASIFIKACIJI</t>
  </si>
  <si>
    <t xml:space="preserve">Naziv </t>
  </si>
  <si>
    <t>01</t>
  </si>
  <si>
    <t>Opće javne usluge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</si>
  <si>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</si>
  <si>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</si>
  <si>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</si>
  <si>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</si>
  <si>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</si>
  <si>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</si>
  <si>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</si>
  <si>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</si>
  <si>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</si>
  <si>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</si>
  <si>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</si>
  <si>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</si>
  <si>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036</t>
  </si>
  <si>
    <t>04</t>
  </si>
  <si>
    <t>Ekonomski poslovi</t>
  </si>
  <si>
    <t>041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</si>
  <si>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</si>
  <si>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</si>
  <si>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</si>
  <si>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</si>
  <si>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</si>
  <si>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</si>
  <si>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</si>
  <si>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</si>
  <si>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</si>
  <si>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</si>
  <si>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</si>
  <si>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</si>
  <si>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</si>
  <si>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</si>
  <si>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</si>
  <si>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</si>
  <si>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054</t>
  </si>
  <si>
    <t>Zaštita bioraznolikosti i krajolika</t>
  </si>
  <si>
    <t>06</t>
  </si>
  <si>
    <t>Usluge unapređenja stanovanja i zajednice</t>
  </si>
  <si>
    <t>062</t>
  </si>
  <si>
    <t>Razvoj zajednice</t>
  </si>
  <si>
    <t>063</t>
  </si>
  <si>
    <t>Opskrba vodom</t>
  </si>
  <si>
    <t>064</t>
  </si>
  <si>
    <t>Ulična rasvjeta</t>
  </si>
  <si>
    <t>066</t>
  </si>
  <si>
    <t>07</t>
  </si>
  <si>
    <t>Zdravstvo</t>
  </si>
  <si>
    <t>072</t>
  </si>
  <si>
    <t>Službe za vanjske pacijente</t>
  </si>
  <si>
    <t>074</t>
  </si>
  <si>
    <t>Službe javnog zdravstva</t>
  </si>
  <si>
    <t>08</t>
  </si>
  <si>
    <t>Rekreacija, kultura i religija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</si>
  <si>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</si>
  <si>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</si>
  <si>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</si>
  <si>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</si>
  <si>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</si>
  <si>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</si>
  <si>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</si>
  <si>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</si>
  <si>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</si>
  <si>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</si>
  <si>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</si>
  <si>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</si>
  <si>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</si>
  <si>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</si>
  <si>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</si>
  <si>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</si>
  <si>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</si>
  <si>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Obrazovanje koje se ne može definirati po stupnju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</si>
  <si>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</si>
  <si>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</si>
  <si>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</si>
  <si>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</si>
  <si>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</si>
  <si>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</si>
  <si>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</si>
  <si>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</si>
  <si>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</si>
  <si>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</si>
  <si>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109</t>
  </si>
  <si>
    <t>Aktivnosti socijalne zaštite koje nisu drugdje svrstane</t>
  </si>
  <si>
    <t>Rash.vez za stan. i kom. pog. koji nisu. drug. svrst.</t>
  </si>
  <si>
    <t>Primljeni kratkoročni zajmovi</t>
  </si>
  <si>
    <t>RAČUN FINANCIRANJA PREMA EKONOMSKOJ KLASIFIKACIJI - PRIMICI</t>
  </si>
  <si>
    <t>RAČUN FINANCIRANJA PREMA EKONOMSKOJ KLASIFIKACIJI - IZDACI</t>
  </si>
  <si>
    <t>Otplata glavnice primljenih kredita i zajmova od kreditnih i ostalih financijskih institucija izvan javnog sektora</t>
  </si>
  <si>
    <t>RAČUN FINANCIRANJA - ANALITIČKI PRIKAZ</t>
  </si>
  <si>
    <t>Indeks     4/3*100</t>
  </si>
  <si>
    <t>Izdaci za financijsku imovinu i otpate zajmova</t>
  </si>
  <si>
    <t>Izdaci za otplatu glavnice primljenih kredita i zajmova</t>
  </si>
  <si>
    <t>Otplata glavnice primljenih kredita od tuzemnih kreditnih institucija izvan javnog sektora</t>
  </si>
  <si>
    <t>Otplata glavnice primljenih kredita od tuzemnih kreditnih institucija izvan javnog sektora - dugoročnih</t>
  </si>
  <si>
    <t>Otplata glavnice primljenih zajmova od ostalih tuzemnih finanicjskih institucija izvan javnog sektora</t>
  </si>
  <si>
    <t>Otplata glavnice primljenih zajmova od ostalih tuzemnih financijskih institucija izvan javnog sektora - kratkoročnih</t>
  </si>
  <si>
    <t>UKUPNO IZDACI</t>
  </si>
  <si>
    <t>UKUPNO PRIMICI</t>
  </si>
  <si>
    <t>Primici od zaduživanja</t>
  </si>
  <si>
    <t>Primljeni zajmovi od ostalih tuzemnih institucija izvan javnog sektora</t>
  </si>
  <si>
    <t>2. POSEBNI DIO</t>
  </si>
  <si>
    <t>POSEBNI DIO - PREMA ORGANIZACIJSKOJ KLASIFIKACIJI</t>
  </si>
  <si>
    <t>OPĆINSKO VIJEĆE</t>
  </si>
  <si>
    <t>JEDINSTVENI UPRAVNI ODJEL</t>
  </si>
  <si>
    <t>KNJIŽNICA</t>
  </si>
  <si>
    <t>001</t>
  </si>
  <si>
    <t>00101</t>
  </si>
  <si>
    <t>Općinsko vijeće</t>
  </si>
  <si>
    <t>002</t>
  </si>
  <si>
    <t>00201</t>
  </si>
  <si>
    <t>Poslovanje Jedinstvenog upravnog odjela</t>
  </si>
  <si>
    <t>00202</t>
  </si>
  <si>
    <t>Komunalna infrastruktura</t>
  </si>
  <si>
    <t>00203</t>
  </si>
  <si>
    <t>Prostorno uređenje i zaštita okoliša</t>
  </si>
  <si>
    <t>00204</t>
  </si>
  <si>
    <t>Zaštita i spašavanje</t>
  </si>
  <si>
    <t>00205</t>
  </si>
  <si>
    <t>Školstvo, zdravstvo i socijalna skrb</t>
  </si>
  <si>
    <t>00206</t>
  </si>
  <si>
    <t>Kultura, sport i religija</t>
  </si>
  <si>
    <t>00207</t>
  </si>
  <si>
    <t>Poljoprivreda</t>
  </si>
  <si>
    <t>00208</t>
  </si>
  <si>
    <t>Subvencije i pomoći trgovačkim društvima i unutar općeg proračuna</t>
  </si>
  <si>
    <t>003</t>
  </si>
  <si>
    <t>PREDŠKOLSKI ODGOJ</t>
  </si>
  <si>
    <t>00301</t>
  </si>
  <si>
    <t>Dječji vrtić "Orkulice" Sali</t>
  </si>
  <si>
    <t>00302</t>
  </si>
  <si>
    <t>Dječji vrtić "Latica" Zadar</t>
  </si>
  <si>
    <t>004</t>
  </si>
  <si>
    <t>00401</t>
  </si>
  <si>
    <t>Hrvatska knjižnica i čitaonica Sali</t>
  </si>
  <si>
    <t>00402</t>
  </si>
  <si>
    <t>Gradska knjižnica</t>
  </si>
  <si>
    <t>005</t>
  </si>
  <si>
    <t>MJESNA SAOUPRAVA</t>
  </si>
  <si>
    <t>00501</t>
  </si>
  <si>
    <t>Mjesni odbori</t>
  </si>
  <si>
    <t>Ukupno izvršenje po organizacijskoj klasifikaciji</t>
  </si>
  <si>
    <t>POSEBNI DIO PREMA PROGRAMSKOJ KLASIFIKACIJI</t>
  </si>
  <si>
    <t>Naziv</t>
  </si>
  <si>
    <t>Redovna djelatnost Općinskog vijeća</t>
  </si>
  <si>
    <t>Razdjel 001</t>
  </si>
  <si>
    <t>Glava 00101</t>
  </si>
  <si>
    <t>Program 1000</t>
  </si>
  <si>
    <t>Aktivnost 100010</t>
  </si>
  <si>
    <t>Financiranje rada Općinskog vijeća</t>
  </si>
  <si>
    <t>Aktivnost 100030</t>
  </si>
  <si>
    <t>Financiranje političkih stranaka i članova izabranih sa liste grupe birača</t>
  </si>
  <si>
    <t>3223</t>
  </si>
  <si>
    <t>3291</t>
  </si>
  <si>
    <t>3811</t>
  </si>
  <si>
    <t>Naknade za rad predstavničkih i izvršnih tijela, povjerenstava i slično</t>
  </si>
  <si>
    <t>Razdjel 002</t>
  </si>
  <si>
    <t>Glava 00201</t>
  </si>
  <si>
    <t>Program 2000</t>
  </si>
  <si>
    <t>Redovna djelatnost Jedinstvenog upravnog odjela</t>
  </si>
  <si>
    <t>Aktivnost 200010</t>
  </si>
  <si>
    <t>3111</t>
  </si>
  <si>
    <t>Plaće za redovan rad</t>
  </si>
  <si>
    <t>3121</t>
  </si>
  <si>
    <t>3132</t>
  </si>
  <si>
    <t>3211</t>
  </si>
  <si>
    <t>3212</t>
  </si>
  <si>
    <t>Naknada za prijevoz, za rad na terenu i odvojeni život</t>
  </si>
  <si>
    <t>3213</t>
  </si>
  <si>
    <t>3214</t>
  </si>
  <si>
    <t>3236</t>
  </si>
  <si>
    <t>Aktivnost 200020</t>
  </si>
  <si>
    <t>3221</t>
  </si>
  <si>
    <t>Aktivnost200030</t>
  </si>
  <si>
    <t>3231</t>
  </si>
  <si>
    <t>Usluge, telefona, pošte i prijevoza</t>
  </si>
  <si>
    <t>3232</t>
  </si>
  <si>
    <t>3233</t>
  </si>
  <si>
    <t>3235</t>
  </si>
  <si>
    <t>3237</t>
  </si>
  <si>
    <t>3238</t>
  </si>
  <si>
    <t>3239</t>
  </si>
  <si>
    <t>3299</t>
  </si>
  <si>
    <t>Aktivnost 200040</t>
  </si>
  <si>
    <t>3293</t>
  </si>
  <si>
    <t>3294</t>
  </si>
  <si>
    <t>3295</t>
  </si>
  <si>
    <t>3423</t>
  </si>
  <si>
    <t>3431</t>
  </si>
  <si>
    <t>3433</t>
  </si>
  <si>
    <t>3434</t>
  </si>
  <si>
    <t>Tekući projekt 200010</t>
  </si>
  <si>
    <t>Nabava nefinancijske imovine za rad</t>
  </si>
  <si>
    <t>4222</t>
  </si>
  <si>
    <t>Komunikacijska oprema</t>
  </si>
  <si>
    <t>4262</t>
  </si>
  <si>
    <t>Program 3000</t>
  </si>
  <si>
    <t>Razvoj civilnog društva</t>
  </si>
  <si>
    <t>Aktivnost 300010</t>
  </si>
  <si>
    <t>Tekuće donacije udrugama i neprofitnim organizacijama</t>
  </si>
  <si>
    <t>tekuće donacije u novcu</t>
  </si>
  <si>
    <t>Glava 00202</t>
  </si>
  <si>
    <t>Program 4000</t>
  </si>
  <si>
    <t>Javna rasvjeta</t>
  </si>
  <si>
    <t>Aktivnost 400010</t>
  </si>
  <si>
    <t>Potrošnja i održavanje javne rasvjete</t>
  </si>
  <si>
    <t>3224</t>
  </si>
  <si>
    <t>Kapitalni projekt 400020</t>
  </si>
  <si>
    <t>Izgradnja javne rasvjete</t>
  </si>
  <si>
    <t>4214</t>
  </si>
  <si>
    <t>Ostali građevinski bojekti</t>
  </si>
  <si>
    <t>Program 4100</t>
  </si>
  <si>
    <t>Nerazvrstane ceste i putovi</t>
  </si>
  <si>
    <t>Aktivnost 410010</t>
  </si>
  <si>
    <t>Održavanje nerazvrstanih cesta i putova</t>
  </si>
  <si>
    <t>Kapitalni projekt 410010</t>
  </si>
  <si>
    <t>Izgradnja i sanacija nerazvrstanih cesta i putova</t>
  </si>
  <si>
    <t>Program 4200</t>
  </si>
  <si>
    <t>Aktivnost 420010</t>
  </si>
  <si>
    <t>3234</t>
  </si>
  <si>
    <t>Kapitalni projekt 420010</t>
  </si>
  <si>
    <t>4111</t>
  </si>
  <si>
    <t>Aktivnost 420020</t>
  </si>
  <si>
    <t>Program 4300</t>
  </si>
  <si>
    <t>Aktivnost 430010</t>
  </si>
  <si>
    <t>Program 4400</t>
  </si>
  <si>
    <t>Aktivnost 440010</t>
  </si>
  <si>
    <t>Odvoz i zbrinjavanje otpada</t>
  </si>
  <si>
    <t>3512</t>
  </si>
  <si>
    <t>4227</t>
  </si>
  <si>
    <t>Uređaji, strojevi i oprema za ostale namjene</t>
  </si>
  <si>
    <t>Program 4500</t>
  </si>
  <si>
    <t>Uređenje, luka pristaništa i plaža</t>
  </si>
  <si>
    <t>Kapitalni projekt 450010</t>
  </si>
  <si>
    <t>Luka Sali</t>
  </si>
  <si>
    <t>Kamate za primljene kredite i zajmove od kreditnih institucija izvan javnog sektora</t>
  </si>
  <si>
    <t>5443</t>
  </si>
  <si>
    <t>Tekući projekt 450010</t>
  </si>
  <si>
    <t>Program 4600</t>
  </si>
  <si>
    <t>Kapitalni projekt 460010</t>
  </si>
  <si>
    <t>Vodovod i odvodnja</t>
  </si>
  <si>
    <t>Glava 00203</t>
  </si>
  <si>
    <t>Program 5000</t>
  </si>
  <si>
    <t>Prostorno -planska dokumentacija</t>
  </si>
  <si>
    <t>Kapitalni projekt 500010</t>
  </si>
  <si>
    <t>Prostorni plan uređenja Općine Sali</t>
  </si>
  <si>
    <t>4263</t>
  </si>
  <si>
    <t>Program 5100</t>
  </si>
  <si>
    <t>Katastar nekretnina</t>
  </si>
  <si>
    <t>Aktivnost 510010</t>
  </si>
  <si>
    <t>Izrada katastra nekretnina</t>
  </si>
  <si>
    <t>Program 5300</t>
  </si>
  <si>
    <t>Glava 00204</t>
  </si>
  <si>
    <t>Program 6000</t>
  </si>
  <si>
    <t>Protupožarna zaštita</t>
  </si>
  <si>
    <t>Aktivnost 600010</t>
  </si>
  <si>
    <t>4511</t>
  </si>
  <si>
    <t>Program 6100</t>
  </si>
  <si>
    <t>Civilna zaštita</t>
  </si>
  <si>
    <t>Aktivnost 610010</t>
  </si>
  <si>
    <t>Glava 00205</t>
  </si>
  <si>
    <t>Program 7000</t>
  </si>
  <si>
    <t>Javne potrebe u obrazovanju</t>
  </si>
  <si>
    <t>Aktivnost 700010</t>
  </si>
  <si>
    <t>Stipendije i školarine</t>
  </si>
  <si>
    <t>3721</t>
  </si>
  <si>
    <t>Aktivnost 700020</t>
  </si>
  <si>
    <t>3722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</si>
  <si>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</si>
  <si>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</si>
  <si>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</si>
  <si>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</si>
  <si>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</si>
  <si>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</si>
  <si>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</si>
  <si>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</si>
  <si>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</si>
  <si>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</si>
  <si>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</si>
  <si>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</si>
  <si>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</si>
  <si>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>Ostale pomoći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</si>
  <si>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</si>
  <si>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</si>
  <si>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</si>
  <si>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</si>
  <si>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</si>
  <si>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</si>
  <si>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</si>
  <si>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</si>
  <si>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</si>
  <si>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</si>
  <si>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Program 8100</t>
  </si>
  <si>
    <t>Javne potrebe u sportu</t>
  </si>
  <si>
    <t>Financiranje potreba u sportu</t>
  </si>
  <si>
    <t>Program 8200</t>
  </si>
  <si>
    <t>Vjerske zajednice</t>
  </si>
  <si>
    <t>Aktivnost 820010</t>
  </si>
  <si>
    <t>Tekuće doncije u novcu</t>
  </si>
  <si>
    <t>Glava 00207</t>
  </si>
  <si>
    <t>Program 9000</t>
  </si>
  <si>
    <t>Subvencije u poljoprivredi</t>
  </si>
  <si>
    <t>Aktivnost 900010</t>
  </si>
  <si>
    <t>Subvencije poljoprivrednicima</t>
  </si>
  <si>
    <t>Program 9100</t>
  </si>
  <si>
    <t>Razvoj poljoprivrede</t>
  </si>
  <si>
    <t>Kapitalni projekt 910010</t>
  </si>
  <si>
    <t>Strategija razvoja poljoprivrede</t>
  </si>
  <si>
    <t>Program 9200</t>
  </si>
  <si>
    <t>Zaštita životinja</t>
  </si>
  <si>
    <t>Aktivnost 920010</t>
  </si>
  <si>
    <t>Glava 00208</t>
  </si>
  <si>
    <t>Program 4800</t>
  </si>
  <si>
    <t>Subvencije i pomoći za rad trgovačkim društvima u javnom sektoru</t>
  </si>
  <si>
    <t>Aktivnost 480010</t>
  </si>
  <si>
    <t>Subvencija za rad poštanskih ureda</t>
  </si>
  <si>
    <t>Razdjel 003</t>
  </si>
  <si>
    <t>Glava 00301</t>
  </si>
  <si>
    <t>Program 7300</t>
  </si>
  <si>
    <t>Financiranje rada DV Orkulice Sali</t>
  </si>
  <si>
    <t>Aktivnost 730010</t>
  </si>
  <si>
    <t>Doprinosi za obvezno zdrastveno osiguranje</t>
  </si>
  <si>
    <t>Aktivnost 730020</t>
  </si>
  <si>
    <t>Rashodi za troškove redovnog poslovanja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</si>
  <si>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</si>
  <si>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</si>
  <si>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</si>
  <si>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</si>
  <si>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</si>
  <si>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</si>
  <si>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</si>
  <si>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</si>
  <si>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</si>
  <si>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</si>
  <si>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vrtića</t>
  </si>
  <si>
    <t>Kapitalni projekt 750010</t>
  </si>
  <si>
    <t>Izgradnja vrtića</t>
  </si>
  <si>
    <t>Glava 00302</t>
  </si>
  <si>
    <t>Dječji vrtić "Latica"</t>
  </si>
  <si>
    <t>Program 7600</t>
  </si>
  <si>
    <t>Sufinanciranje rada vrtića</t>
  </si>
  <si>
    <t>Aktivnost 760010</t>
  </si>
  <si>
    <t>Razdjel 004</t>
  </si>
  <si>
    <t>Glava 00401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</si>
  <si>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</si>
  <si>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</si>
  <si>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</si>
  <si>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</si>
  <si>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</si>
  <si>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</si>
  <si>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 xml:space="preserve">Knjige </t>
  </si>
  <si>
    <t>Glava 00402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</si>
  <si>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</si>
  <si>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</si>
  <si>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</si>
  <si>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</si>
  <si>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</si>
  <si>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</si>
  <si>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</si>
  <si>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Rad mjesnih odbora</t>
  </si>
  <si>
    <t>Program 1001</t>
  </si>
  <si>
    <t>Aktivnost 100110</t>
  </si>
  <si>
    <t>Financiranje troškova mjesnih odbora</t>
  </si>
  <si>
    <t>Ostali rashodi</t>
  </si>
  <si>
    <t>Uredski namještaj i oprema</t>
  </si>
  <si>
    <t>Vlasitit prihodi</t>
  </si>
  <si>
    <t>Vlasiti prihodi</t>
  </si>
  <si>
    <t>Kazne i upravne mjere</t>
  </si>
  <si>
    <t>Ostale kazne</t>
  </si>
  <si>
    <t>Izvor 11</t>
  </si>
  <si>
    <t>Izvor 52</t>
  </si>
  <si>
    <t>Ostale pomoći i darovnice</t>
  </si>
  <si>
    <t>Izvor 55</t>
  </si>
  <si>
    <t>Refundacije iz pomoći EU</t>
  </si>
  <si>
    <t>Izvor 43</t>
  </si>
  <si>
    <t>Ostali prihodi za posebne namjene</t>
  </si>
  <si>
    <t>Izvor 31</t>
  </si>
  <si>
    <t>Izvor 61</t>
  </si>
  <si>
    <t xml:space="preserve">Donacije  </t>
  </si>
  <si>
    <t>Izvor 71</t>
  </si>
  <si>
    <t>Prihodi od prodaje ili zamjene nefinancijske imovine</t>
  </si>
  <si>
    <t xml:space="preserve">Izvor 71 </t>
  </si>
  <si>
    <t>Prihodi od prodaje ili zemjene nefinancijske imovine</t>
  </si>
  <si>
    <t>Prijevozna sredstva</t>
  </si>
  <si>
    <t>Prijevozna sredstva u cestovnom prometu</t>
  </si>
  <si>
    <t>031</t>
  </si>
  <si>
    <t>Usluge policije</t>
  </si>
  <si>
    <t>056</t>
  </si>
  <si>
    <t>Izvor 81</t>
  </si>
  <si>
    <t>Namjenski primici od zaduživanja</t>
  </si>
  <si>
    <t>Aktivnost 200050</t>
  </si>
  <si>
    <t>Proračunska zaliha</t>
  </si>
  <si>
    <t>Tekući projekt 200020</t>
  </si>
  <si>
    <t>Održavanje zgrada i prostora</t>
  </si>
  <si>
    <t>4213</t>
  </si>
  <si>
    <t>Javne i zelene površine</t>
  </si>
  <si>
    <t>Održavanje javnih i zelenih površina</t>
  </si>
  <si>
    <t>Javna parkirališta</t>
  </si>
  <si>
    <t>Usluge tekućeg i investicijskog održavanja građevinskih objektata</t>
  </si>
  <si>
    <t>Rashodi za nabavu proizvedne dugotrajne imovine</t>
  </si>
  <si>
    <t>Dječja igrališta</t>
  </si>
  <si>
    <t>Nabava radnog materijala za učenike O.Š. Petar Lorini Sali</t>
  </si>
  <si>
    <t>Izvor  31</t>
  </si>
  <si>
    <t>Ostaliu prihodi za posebne namjene</t>
  </si>
  <si>
    <t>3227</t>
  </si>
  <si>
    <t>3225</t>
  </si>
  <si>
    <t xml:space="preserve">Sitni inventar </t>
  </si>
  <si>
    <t>3292</t>
  </si>
  <si>
    <t>4221</t>
  </si>
  <si>
    <t>Računala i računalna oprema</t>
  </si>
  <si>
    <t>4223</t>
  </si>
  <si>
    <t>Oprema za grijanje, ventilaciju i hlađenje</t>
  </si>
  <si>
    <t>Intelektualne usluge</t>
  </si>
  <si>
    <t>Sitni inventar</t>
  </si>
  <si>
    <t>Usluge tekućeg i investicjskog održavanja</t>
  </si>
  <si>
    <t>Ostale nespomenute usluge</t>
  </si>
  <si>
    <t>Službena radna i zaštitna odjeća i obuća</t>
  </si>
  <si>
    <t>Tekući projekt 710020</t>
  </si>
  <si>
    <t>Pomoći za zdravstvo</t>
  </si>
  <si>
    <t>Aktivnost 480020</t>
  </si>
  <si>
    <t>Subvencija za prijevoz putnika</t>
  </si>
  <si>
    <t>Oprema za grijanje, hlađenje i ventilaciju</t>
  </si>
  <si>
    <t>Prihod od prodaje ili zamjene nefinanc.imovine</t>
  </si>
  <si>
    <t>Prihodi od prodaje ili zamj.nefinanc.imovine</t>
  </si>
  <si>
    <t>Izvršenje               01-06/2023.</t>
  </si>
  <si>
    <t>Izvršenje        01-06/2023.</t>
  </si>
  <si>
    <t>Izvršenje         01-06/2023.</t>
  </si>
  <si>
    <t>32</t>
  </si>
  <si>
    <t>Aktivnost 100020</t>
  </si>
  <si>
    <t>Izrada razvojnih planova</t>
  </si>
  <si>
    <t>38</t>
  </si>
  <si>
    <t>31</t>
  </si>
  <si>
    <t>3222</t>
  </si>
  <si>
    <t>34</t>
  </si>
  <si>
    <t>42</t>
  </si>
  <si>
    <t>45</t>
  </si>
  <si>
    <t>Sitan inventar i auto gume</t>
  </si>
  <si>
    <t xml:space="preserve">Refundacije iz pomoći EU </t>
  </si>
  <si>
    <t>41</t>
  </si>
  <si>
    <t>Groblja</t>
  </si>
  <si>
    <t>Izgradnja i održavanje groblja</t>
  </si>
  <si>
    <t>Kapitalni projekt 430010</t>
  </si>
  <si>
    <t>Mrtvačnica</t>
  </si>
  <si>
    <t>35</t>
  </si>
  <si>
    <t>3861</t>
  </si>
  <si>
    <t>Kapitalne pomoći trgovačkim društvima u javnom sektoru</t>
  </si>
  <si>
    <t>Aktivnost 440020</t>
  </si>
  <si>
    <t>Izrada  Plana gospodarenja otpadom</t>
  </si>
  <si>
    <t>54</t>
  </si>
  <si>
    <t>Uređenje riva i obale</t>
  </si>
  <si>
    <t>Tekući projekt 450020</t>
  </si>
  <si>
    <t>Turistička infrastruktura</t>
  </si>
  <si>
    <t>Prihod od prodaje ili zamjene nefinancijske imovine</t>
  </si>
  <si>
    <t>Rashodi za tekuće i investicijsko održavanje</t>
  </si>
  <si>
    <t>Kapitalne pomoći trgovačkim društvima u javnom sektrou</t>
  </si>
  <si>
    <t>Kapitalni projekt 500020</t>
  </si>
  <si>
    <t>Urbanistički plan uređenja poduzetničke zone Brbinj (dio)</t>
  </si>
  <si>
    <t>Program 5200</t>
  </si>
  <si>
    <t>Aktivnost 520010</t>
  </si>
  <si>
    <t>Energetska obnova javnih zgrada</t>
  </si>
  <si>
    <t>Aktivnost 520020</t>
  </si>
  <si>
    <t>Energetska tranzicija</t>
  </si>
  <si>
    <t>Aktivnost 520030</t>
  </si>
  <si>
    <t>Digitalizacija</t>
  </si>
  <si>
    <t>Aktivnost 530010</t>
  </si>
  <si>
    <t>Digitalna infrastruktura</t>
  </si>
  <si>
    <t>3821</t>
  </si>
  <si>
    <t>Kapitalni projekt 600010</t>
  </si>
  <si>
    <t>37</t>
  </si>
  <si>
    <t>Aktivnost 700030</t>
  </si>
  <si>
    <t>Unapređenje školstva</t>
  </si>
  <si>
    <t>Kapitalni projekt 800010</t>
  </si>
  <si>
    <t>Zavičajni muzej Dugi otok</t>
  </si>
  <si>
    <t>Kapitalni projekt 810010</t>
  </si>
  <si>
    <t>Izgradnja sportske dvorane</t>
  </si>
  <si>
    <t>Pomoći za crkvu</t>
  </si>
  <si>
    <t>Aktivnost 910010</t>
  </si>
  <si>
    <t>Komasacija</t>
  </si>
  <si>
    <t>Kapitalni projekt 920010</t>
  </si>
  <si>
    <t>Izgradnja i opremanje skloništa za životinje</t>
  </si>
  <si>
    <t>Ostali nespomenuti građevinski objekti</t>
  </si>
  <si>
    <t>Program 4900</t>
  </si>
  <si>
    <t>Poduzetnički inkubator</t>
  </si>
  <si>
    <t>Kapitalni projekt 490010</t>
  </si>
  <si>
    <t xml:space="preserve">Materijal i djelovi za tekuće i investicijsko održavanje </t>
  </si>
  <si>
    <t>Naknade građanima i kućanstvima</t>
  </si>
  <si>
    <t>Kapitalni projekt 830010</t>
  </si>
  <si>
    <t>Proširenje i opremanje knjižnice u Salima</t>
  </si>
  <si>
    <t>053</t>
  </si>
  <si>
    <t>Smanjenje zagađivanja</t>
  </si>
  <si>
    <t>4212</t>
  </si>
  <si>
    <t>Izvršenje                 01-06/2023.</t>
  </si>
  <si>
    <t>Predsjednica Općinskog vijeća</t>
  </si>
  <si>
    <t>Ivana Kirinić Frka</t>
  </si>
  <si>
    <t>POLUGODIŠNJI  IZVJEŠTAJ O IZVRŠENJU PRORAČUNA OPĆINE SALI ZA 2024. GODINU</t>
  </si>
  <si>
    <t>Izvršenje                01-06/ 2023.</t>
  </si>
  <si>
    <t>Plan 2024.</t>
  </si>
  <si>
    <t>Izvršenje                 01-06/2024.</t>
  </si>
  <si>
    <t>Izvršenje               01-06/ 2023.</t>
  </si>
  <si>
    <t>Izvršenje               01-06/2024.</t>
  </si>
  <si>
    <t>Izvršenje                 01-06/ 2024.</t>
  </si>
  <si>
    <t>Izvršenje               01-6/2023.</t>
  </si>
  <si>
    <t>Izvršenje              01-6/2024.</t>
  </si>
  <si>
    <t>Izvršenje        01-06/2024.</t>
  </si>
  <si>
    <t>Izvršenje         01-06/2024.</t>
  </si>
  <si>
    <t>Izvršenje              01-06/2024.</t>
  </si>
  <si>
    <t>Izvršenje            01-06/2023.</t>
  </si>
  <si>
    <t>Izvršenje             01-06/2024.</t>
  </si>
  <si>
    <t>Izvršenje 01-06/2024.</t>
  </si>
  <si>
    <t>Protupožarni putovi</t>
  </si>
  <si>
    <t>Program 4901</t>
  </si>
  <si>
    <t>Pomoći unutar općeg proračuna</t>
  </si>
  <si>
    <t>Aktivnost 490110</t>
  </si>
  <si>
    <t>Pomoći dane u inozemstvo i unutar općeg proračuna</t>
  </si>
  <si>
    <t>Program 4700</t>
  </si>
  <si>
    <t>Zračni promet</t>
  </si>
  <si>
    <t>Kapitalni projekt 470010</t>
  </si>
  <si>
    <t>Izgradnja aerodroma</t>
  </si>
  <si>
    <t>Tekuće donacije u naravi</t>
  </si>
  <si>
    <t>Zdravstvene usluge</t>
  </si>
  <si>
    <t>Izvršenje                 01-06/2024</t>
  </si>
  <si>
    <t>Materijal  djelovi za tekuće i investicijsko održavanje</t>
  </si>
  <si>
    <t>Ras. za jav red i sigur koji nisu drugd svrst</t>
  </si>
  <si>
    <t>Opći ekonom, trgovač i posl vezani uz rad</t>
  </si>
  <si>
    <t>Posl i usl zašt okol koji nisu drugd svrst</t>
  </si>
  <si>
    <t>Primljeni krediti i zajmovi od kredit i ostal financijs institucija izvan javnog sektora</t>
  </si>
  <si>
    <t>Primljeni zajmovi od ostal tuzemnih instituc izvan javnog sektora - kratkoročni</t>
  </si>
  <si>
    <t>Otpl glavn primlj kredita i zajm od kredit i ostal financ instituc izvan javn sekt</t>
  </si>
  <si>
    <t>Otpl glavn primljenih kredita od tuzemnih kreditnih institucija izvan javnog sektora</t>
  </si>
  <si>
    <t>Pomoći proračunskim korisnicima drugih proračuna</t>
  </si>
  <si>
    <t>Kapitalne pomoći proračunskim korisnicima drugih proračuna</t>
  </si>
  <si>
    <t>Temeljem članka 88. Zakona o proračunu (Narodne novine broj 144/21) te članka 30. Statuta Općine Sali (Službeni glasnik Općine Sali broj 2/2016 - pročišćeni tekst) Općinsko vijeće Općine Sali na svojoj 17. sjednici održanoj dana 9. rujna 2024. godine donijelo je</t>
  </si>
  <si>
    <t>KLASA:  400-01/23-01/02</t>
  </si>
  <si>
    <t>URBROJ: 2198/15-01-24-2</t>
  </si>
  <si>
    <t>Sali, 9. rujna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</si>
</sst>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Bahnschrift Light SemiCondensed"/>
      <family val="2"/>
      <charset val="238"/>
    </font>
    <font>
      <i/>
      <sz val="8"/>
      <color theme="1"/>
      <name val="Bahnschrift Light SemiCondensed"/>
      <family val="2"/>
      <charset val="238"/>
    </font>
    <font>
      <i/>
      <sz val="8"/>
      <color theme="1"/>
      <name val="Bahnschrift Light Condensed"/>
      <family val="2"/>
      <charset val="238"/>
    </font>
    <font>
      <sz val="8"/>
      <color theme="1"/>
      <name val="Bahnschrift SemiCondensed"/>
      <family val="2"/>
      <charset val="238"/>
    </font>
    <font>
      <sz val="8"/>
      <color theme="1"/>
      <name val="Bahnschrift SemiLight Condensed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Symbol"/>
      <family val="1"/>
      <charset val="2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Symbol"/>
      <family val="1"/>
      <charset val="238"/>
    </font>
    <font>
      <sz val="8"/>
      <color theme="1"/>
      <name val="Bahnschrift SemiBold Condensed"/>
      <family val="2"/>
      <charset val="238"/>
    </font>
    <font>
      <sz val="8"/>
      <color theme="1"/>
      <name val="Bahnschrift Condensed"/>
      <family val="2"/>
      <charset val="238"/>
    </font>
    <font>
      <i/>
      <sz val="9"/>
      <color rgb="FFFFFF00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5" xfId="0" applyNumberFormat="1" applyBorder="1"/>
    <xf numFmtId="0" fontId="4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0" fillId="0" borderId="33" xfId="0" applyNumberForma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right"/>
    </xf>
    <xf numFmtId="164" fontId="3" fillId="0" borderId="33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3" borderId="39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right"/>
    </xf>
    <xf numFmtId="164" fontId="4" fillId="3" borderId="33" xfId="0" applyNumberFormat="1" applyFont="1" applyFill="1" applyBorder="1"/>
    <xf numFmtId="164" fontId="4" fillId="3" borderId="31" xfId="0" applyNumberFormat="1" applyFont="1" applyFill="1" applyBorder="1"/>
    <xf numFmtId="0" fontId="6" fillId="2" borderId="39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right"/>
    </xf>
    <xf numFmtId="164" fontId="4" fillId="2" borderId="31" xfId="0" applyNumberFormat="1" applyFont="1" applyFill="1" applyBorder="1"/>
    <xf numFmtId="164" fontId="6" fillId="2" borderId="33" xfId="0" applyNumberFormat="1" applyFont="1" applyFill="1" applyBorder="1"/>
    <xf numFmtId="164" fontId="4" fillId="3" borderId="27" xfId="0" applyNumberFormat="1" applyFont="1" applyFill="1" applyBorder="1"/>
    <xf numFmtId="164" fontId="4" fillId="3" borderId="25" xfId="0" applyNumberFormat="1" applyFont="1" applyFill="1" applyBorder="1"/>
    <xf numFmtId="164" fontId="4" fillId="0" borderId="33" xfId="0" applyNumberFormat="1" applyFont="1" applyBorder="1"/>
    <xf numFmtId="164" fontId="4" fillId="0" borderId="31" xfId="0" applyNumberFormat="1" applyFont="1" applyBorder="1"/>
    <xf numFmtId="164" fontId="4" fillId="3" borderId="43" xfId="0" applyNumberFormat="1" applyFont="1" applyFill="1" applyBorder="1"/>
    <xf numFmtId="164" fontId="0" fillId="0" borderId="44" xfId="0" applyNumberFormat="1" applyBorder="1" applyAlignment="1">
      <alignment horizontal="right"/>
    </xf>
    <xf numFmtId="164" fontId="0" fillId="0" borderId="43" xfId="0" applyNumberFormat="1" applyBorder="1"/>
    <xf numFmtId="164" fontId="0" fillId="0" borderId="44" xfId="0" applyNumberFormat="1" applyBorder="1"/>
    <xf numFmtId="0" fontId="3" fillId="0" borderId="0" xfId="0" applyFont="1" applyAlignment="1">
      <alignment horizontal="center"/>
    </xf>
    <xf numFmtId="0" fontId="4" fillId="4" borderId="39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right"/>
    </xf>
    <xf numFmtId="164" fontId="4" fillId="4" borderId="33" xfId="0" applyNumberFormat="1" applyFont="1" applyFill="1" applyBorder="1"/>
    <xf numFmtId="164" fontId="4" fillId="4" borderId="31" xfId="0" applyNumberFormat="1" applyFont="1" applyFill="1" applyBorder="1"/>
    <xf numFmtId="0" fontId="8" fillId="5" borderId="36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right"/>
    </xf>
    <xf numFmtId="164" fontId="9" fillId="2" borderId="31" xfId="0" applyNumberFormat="1" applyFont="1" applyFill="1" applyBorder="1"/>
    <xf numFmtId="0" fontId="6" fillId="0" borderId="39" xfId="0" applyFont="1" applyBorder="1" applyAlignment="1">
      <alignment horizontal="center"/>
    </xf>
    <xf numFmtId="164" fontId="6" fillId="3" borderId="33" xfId="0" applyNumberFormat="1" applyFont="1" applyFill="1" applyBorder="1"/>
    <xf numFmtId="164" fontId="7" fillId="0" borderId="0" xfId="0" applyNumberFormat="1" applyFont="1"/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2" fillId="4" borderId="4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1" fillId="3" borderId="4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1" fillId="2" borderId="46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7" fillId="0" borderId="46" xfId="0" applyNumberFormat="1" applyFont="1" applyBorder="1" applyAlignment="1">
      <alignment horizontal="right"/>
    </xf>
    <xf numFmtId="164" fontId="7" fillId="0" borderId="46" xfId="0" applyNumberFormat="1" applyFont="1" applyBorder="1"/>
    <xf numFmtId="0" fontId="3" fillId="0" borderId="0" xfId="0" applyFont="1"/>
    <xf numFmtId="0" fontId="7" fillId="0" borderId="46" xfId="0" applyFont="1" applyBorder="1"/>
    <xf numFmtId="0" fontId="6" fillId="0" borderId="1" xfId="0" applyFont="1" applyBorder="1" applyAlignment="1">
      <alignment horizontal="center"/>
    </xf>
    <xf numFmtId="164" fontId="4" fillId="4" borderId="0" xfId="0" applyNumberFormat="1" applyFont="1" applyFill="1"/>
    <xf numFmtId="164" fontId="3" fillId="0" borderId="46" xfId="0" applyNumberFormat="1" applyFont="1" applyBorder="1"/>
    <xf numFmtId="0" fontId="3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/>
    <xf numFmtId="164" fontId="4" fillId="4" borderId="48" xfId="0" applyNumberFormat="1" applyFont="1" applyFill="1" applyBorder="1"/>
    <xf numFmtId="164" fontId="12" fillId="4" borderId="27" xfId="0" applyNumberFormat="1" applyFont="1" applyFill="1" applyBorder="1" applyAlignment="1">
      <alignment horizontal="right"/>
    </xf>
    <xf numFmtId="164" fontId="12" fillId="4" borderId="30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31" xfId="0" applyNumberFormat="1" applyFont="1" applyBorder="1"/>
    <xf numFmtId="4" fontId="3" fillId="0" borderId="0" xfId="0" applyNumberFormat="1" applyFont="1"/>
    <xf numFmtId="0" fontId="4" fillId="2" borderId="22" xfId="0" applyFont="1" applyFill="1" applyBorder="1" applyAlignment="1">
      <alignment horizontal="center"/>
    </xf>
    <xf numFmtId="164" fontId="4" fillId="2" borderId="25" xfId="0" applyNumberFormat="1" applyFont="1" applyFill="1" applyBorder="1"/>
    <xf numFmtId="164" fontId="4" fillId="2" borderId="23" xfId="0" applyNumberFormat="1" applyFont="1" applyFill="1" applyBorder="1"/>
    <xf numFmtId="164" fontId="17" fillId="0" borderId="33" xfId="0" applyNumberFormat="1" applyFont="1" applyBorder="1"/>
    <xf numFmtId="164" fontId="3" fillId="2" borderId="48" xfId="0" applyNumberFormat="1" applyFont="1" applyFill="1" applyBorder="1"/>
    <xf numFmtId="164" fontId="3" fillId="2" borderId="49" xfId="0" applyNumberFormat="1" applyFont="1" applyFill="1" applyBorder="1"/>
    <xf numFmtId="164" fontId="17" fillId="0" borderId="13" xfId="0" applyNumberFormat="1" applyFont="1" applyBorder="1"/>
    <xf numFmtId="164" fontId="3" fillId="0" borderId="50" xfId="0" applyNumberFormat="1" applyFont="1" applyBorder="1"/>
    <xf numFmtId="164" fontId="7" fillId="0" borderId="33" xfId="0" applyNumberFormat="1" applyFont="1" applyBorder="1"/>
    <xf numFmtId="49" fontId="3" fillId="2" borderId="39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/>
    </xf>
    <xf numFmtId="164" fontId="3" fillId="2" borderId="33" xfId="0" applyNumberFormat="1" applyFont="1" applyFill="1" applyBorder="1" applyAlignment="1">
      <alignment horizontal="right"/>
    </xf>
    <xf numFmtId="164" fontId="7" fillId="0" borderId="31" xfId="0" applyNumberFormat="1" applyFont="1" applyBorder="1"/>
    <xf numFmtId="164" fontId="7" fillId="2" borderId="33" xfId="0" applyNumberFormat="1" applyFont="1" applyFill="1" applyBorder="1"/>
    <xf numFmtId="164" fontId="7" fillId="2" borderId="31" xfId="0" applyNumberFormat="1" applyFont="1" applyFill="1" applyBorder="1"/>
    <xf numFmtId="0" fontId="3" fillId="4" borderId="52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right"/>
    </xf>
    <xf numFmtId="164" fontId="7" fillId="4" borderId="25" xfId="0" applyNumberFormat="1" applyFont="1" applyFill="1" applyBorder="1"/>
    <xf numFmtId="164" fontId="7" fillId="4" borderId="53" xfId="0" applyNumberFormat="1" applyFont="1" applyFill="1" applyBorder="1"/>
    <xf numFmtId="164" fontId="13" fillId="0" borderId="33" xfId="0" applyNumberFormat="1" applyFont="1" applyBorder="1"/>
    <xf numFmtId="0" fontId="1" fillId="0" borderId="0" xfId="0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3" borderId="52" xfId="0" applyFont="1" applyFill="1" applyBorder="1"/>
    <xf numFmtId="0" fontId="3" fillId="2" borderId="54" xfId="0" applyFont="1" applyFill="1" applyBorder="1" applyAlignment="1">
      <alignment horizontal="center"/>
    </xf>
    <xf numFmtId="164" fontId="3" fillId="2" borderId="12" xfId="0" applyNumberFormat="1" applyFont="1" applyFill="1" applyBorder="1"/>
    <xf numFmtId="164" fontId="0" fillId="0" borderId="0" xfId="0" applyNumberFormat="1"/>
    <xf numFmtId="0" fontId="3" fillId="2" borderId="39" xfId="0" applyFont="1" applyFill="1" applyBorder="1" applyAlignment="1">
      <alignment horizontal="center" vertical="center"/>
    </xf>
    <xf numFmtId="164" fontId="4" fillId="3" borderId="53" xfId="0" applyNumberFormat="1" applyFont="1" applyFill="1" applyBorder="1"/>
    <xf numFmtId="164" fontId="12" fillId="3" borderId="25" xfId="0" applyNumberFormat="1" applyFont="1" applyFill="1" applyBorder="1"/>
    <xf numFmtId="164" fontId="12" fillId="3" borderId="53" xfId="0" applyNumberFormat="1" applyFont="1" applyFill="1" applyBorder="1"/>
    <xf numFmtId="0" fontId="3" fillId="0" borderId="33" xfId="0" applyFont="1" applyBorder="1" applyAlignment="1">
      <alignment horizontal="center"/>
    </xf>
    <xf numFmtId="164" fontId="4" fillId="5" borderId="33" xfId="0" applyNumberFormat="1" applyFont="1" applyFill="1" applyBorder="1"/>
    <xf numFmtId="164" fontId="3" fillId="4" borderId="33" xfId="0" applyNumberFormat="1" applyFont="1" applyFill="1" applyBorder="1"/>
    <xf numFmtId="164" fontId="3" fillId="3" borderId="33" xfId="0" applyNumberFormat="1" applyFont="1" applyFill="1" applyBorder="1"/>
    <xf numFmtId="164" fontId="3" fillId="2" borderId="33" xfId="0" applyNumberFormat="1" applyFont="1" applyFill="1" applyBorder="1"/>
    <xf numFmtId="0" fontId="18" fillId="6" borderId="36" xfId="0" applyFont="1" applyFill="1" applyBorder="1" applyAlignment="1">
      <alignment horizontal="center" wrapText="1"/>
    </xf>
    <xf numFmtId="0" fontId="18" fillId="6" borderId="11" xfId="0" applyFont="1" applyFill="1" applyBorder="1" applyAlignment="1">
      <alignment horizontal="center" wrapText="1"/>
    </xf>
    <xf numFmtId="0" fontId="18" fillId="6" borderId="14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3" fillId="4" borderId="46" xfId="0" applyNumberFormat="1" applyFont="1" applyFill="1" applyBorder="1"/>
    <xf numFmtId="0" fontId="3" fillId="3" borderId="39" xfId="0" applyFont="1" applyFill="1" applyBorder="1" applyAlignment="1">
      <alignment horizontal="center"/>
    </xf>
    <xf numFmtId="164" fontId="3" fillId="3" borderId="46" xfId="0" applyNumberFormat="1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46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8" fillId="6" borderId="25" xfId="0" applyNumberFormat="1" applyFont="1" applyFill="1" applyBorder="1"/>
    <xf numFmtId="164" fontId="18" fillId="6" borderId="43" xfId="0" applyNumberFormat="1" applyFont="1" applyFill="1" applyBorder="1"/>
    <xf numFmtId="164" fontId="18" fillId="6" borderId="3" xfId="0" applyNumberFormat="1" applyFont="1" applyFill="1" applyBorder="1"/>
    <xf numFmtId="0" fontId="21" fillId="5" borderId="11" xfId="0" applyFont="1" applyFill="1" applyBorder="1" applyAlignment="1">
      <alignment horizontal="center" wrapText="1"/>
    </xf>
    <xf numFmtId="164" fontId="3" fillId="5" borderId="46" xfId="0" applyNumberFormat="1" applyFont="1" applyFill="1" applyBorder="1"/>
    <xf numFmtId="164" fontId="18" fillId="6" borderId="44" xfId="0" applyNumberFormat="1" applyFont="1" applyFill="1" applyBorder="1"/>
    <xf numFmtId="49" fontId="3" fillId="0" borderId="0" xfId="0" applyNumberFormat="1" applyFont="1" applyAlignment="1">
      <alignment horizontal="center"/>
    </xf>
    <xf numFmtId="164" fontId="3" fillId="3" borderId="33" xfId="0" applyNumberFormat="1" applyFont="1" applyFill="1" applyBorder="1" applyAlignment="1">
      <alignment horizontal="right"/>
    </xf>
    <xf numFmtId="0" fontId="21" fillId="5" borderId="2" xfId="0" applyFont="1" applyFill="1" applyBorder="1" applyAlignment="1">
      <alignment horizontal="center" wrapText="1"/>
    </xf>
    <xf numFmtId="0" fontId="21" fillId="5" borderId="14" xfId="0" applyFont="1" applyFill="1" applyBorder="1" applyAlignment="1">
      <alignment horizontal="center" wrapText="1"/>
    </xf>
    <xf numFmtId="49" fontId="3" fillId="3" borderId="39" xfId="0" applyNumberFormat="1" applyFont="1" applyFill="1" applyBorder="1" applyAlignment="1">
      <alignment horizontal="center"/>
    </xf>
    <xf numFmtId="164" fontId="3" fillId="3" borderId="46" xfId="0" applyNumberFormat="1" applyFont="1" applyFill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right"/>
    </xf>
    <xf numFmtId="0" fontId="21" fillId="5" borderId="5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right"/>
    </xf>
    <xf numFmtId="164" fontId="4" fillId="5" borderId="43" xfId="0" applyNumberFormat="1" applyFont="1" applyFill="1" applyBorder="1" applyAlignment="1">
      <alignment horizontal="right"/>
    </xf>
    <xf numFmtId="0" fontId="21" fillId="5" borderId="32" xfId="0" applyFont="1" applyFill="1" applyBorder="1" applyAlignment="1">
      <alignment horizontal="center" wrapText="1"/>
    </xf>
    <xf numFmtId="0" fontId="21" fillId="5" borderId="16" xfId="0" applyFont="1" applyFill="1" applyBorder="1" applyAlignment="1">
      <alignment horizontal="center" wrapText="1"/>
    </xf>
    <xf numFmtId="164" fontId="3" fillId="7" borderId="33" xfId="0" applyNumberFormat="1" applyFont="1" applyFill="1" applyBorder="1"/>
    <xf numFmtId="0" fontId="0" fillId="0" borderId="40" xfId="0" applyBorder="1"/>
    <xf numFmtId="164" fontId="3" fillId="7" borderId="40" xfId="0" applyNumberFormat="1" applyFont="1" applyFill="1" applyBorder="1"/>
    <xf numFmtId="0" fontId="7" fillId="0" borderId="0" xfId="0" applyFont="1" applyAlignment="1">
      <alignment horizontal="center" wrapText="1"/>
    </xf>
    <xf numFmtId="164" fontId="3" fillId="7" borderId="33" xfId="0" applyNumberFormat="1" applyFont="1" applyFill="1" applyBorder="1" applyAlignment="1">
      <alignment horizontal="right"/>
    </xf>
    <xf numFmtId="164" fontId="20" fillId="0" borderId="58" xfId="0" applyNumberFormat="1" applyFont="1" applyBorder="1"/>
    <xf numFmtId="164" fontId="20" fillId="0" borderId="57" xfId="0" applyNumberFormat="1" applyFont="1" applyBorder="1"/>
    <xf numFmtId="164" fontId="4" fillId="0" borderId="57" xfId="0" applyNumberFormat="1" applyFont="1" applyBorder="1"/>
    <xf numFmtId="0" fontId="21" fillId="5" borderId="36" xfId="0" applyFont="1" applyFill="1" applyBorder="1" applyAlignment="1">
      <alignment horizontal="center" wrapText="1"/>
    </xf>
    <xf numFmtId="0" fontId="21" fillId="5" borderId="35" xfId="0" applyFont="1" applyFill="1" applyBorder="1" applyAlignment="1">
      <alignment horizontal="center" wrapText="1"/>
    </xf>
    <xf numFmtId="49" fontId="12" fillId="5" borderId="39" xfId="0" applyNumberFormat="1" applyFont="1" applyFill="1" applyBorder="1" applyAlignment="1">
      <alignment horizontal="center" wrapText="1"/>
    </xf>
    <xf numFmtId="164" fontId="4" fillId="5" borderId="0" xfId="0" applyNumberFormat="1" applyFont="1" applyFill="1"/>
    <xf numFmtId="164" fontId="4" fillId="5" borderId="46" xfId="0" applyNumberFormat="1" applyFont="1" applyFill="1" applyBorder="1"/>
    <xf numFmtId="49" fontId="12" fillId="4" borderId="39" xfId="0" applyNumberFormat="1" applyFont="1" applyFill="1" applyBorder="1" applyAlignment="1">
      <alignment horizontal="center" wrapText="1"/>
    </xf>
    <xf numFmtId="164" fontId="4" fillId="4" borderId="46" xfId="0" applyNumberFormat="1" applyFont="1" applyFill="1" applyBorder="1"/>
    <xf numFmtId="49" fontId="7" fillId="3" borderId="39" xfId="0" applyNumberFormat="1" applyFont="1" applyFill="1" applyBorder="1" applyAlignment="1">
      <alignment horizontal="center" wrapText="1"/>
    </xf>
    <xf numFmtId="164" fontId="3" fillId="3" borderId="0" xfId="0" applyNumberFormat="1" applyFont="1" applyFill="1"/>
    <xf numFmtId="49" fontId="7" fillId="7" borderId="39" xfId="0" applyNumberFormat="1" applyFont="1" applyFill="1" applyBorder="1" applyAlignment="1">
      <alignment horizontal="center" wrapText="1"/>
    </xf>
    <xf numFmtId="164" fontId="3" fillId="7" borderId="0" xfId="0" applyNumberFormat="1" applyFont="1" applyFill="1"/>
    <xf numFmtId="164" fontId="3" fillId="7" borderId="46" xfId="0" applyNumberFormat="1" applyFont="1" applyFill="1" applyBorder="1"/>
    <xf numFmtId="49" fontId="7" fillId="0" borderId="39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12" fillId="4" borderId="39" xfId="0" applyFont="1" applyFill="1" applyBorder="1" applyAlignment="1">
      <alignment horizontal="center" wrapText="1"/>
    </xf>
    <xf numFmtId="164" fontId="4" fillId="4" borderId="46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164" fontId="3" fillId="7" borderId="0" xfId="0" applyNumberFormat="1" applyFont="1" applyFill="1" applyAlignment="1">
      <alignment horizontal="right"/>
    </xf>
    <xf numFmtId="0" fontId="12" fillId="5" borderId="39" xfId="0" applyFont="1" applyFill="1" applyBorder="1" applyAlignment="1">
      <alignment horizontal="center" wrapText="1"/>
    </xf>
    <xf numFmtId="164" fontId="22" fillId="0" borderId="0" xfId="0" applyNumberFormat="1" applyFont="1"/>
    <xf numFmtId="0" fontId="22" fillId="0" borderId="0" xfId="0" applyFont="1"/>
    <xf numFmtId="164" fontId="24" fillId="0" borderId="0" xfId="0" applyNumberFormat="1" applyFont="1"/>
    <xf numFmtId="0" fontId="25" fillId="0" borderId="0" xfId="0" applyFont="1"/>
    <xf numFmtId="4" fontId="21" fillId="0" borderId="0" xfId="0" applyNumberFormat="1" applyFont="1"/>
    <xf numFmtId="164" fontId="21" fillId="0" borderId="0" xfId="0" applyNumberFormat="1" applyFon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6" fillId="0" borderId="0" xfId="0" applyFont="1"/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center" wrapText="1"/>
    </xf>
    <xf numFmtId="0" fontId="32" fillId="0" borderId="0" xfId="0" applyFont="1" applyAlignment="1">
      <alignment horizontal="justify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top" wrapText="1"/>
    </xf>
    <xf numFmtId="164" fontId="0" fillId="0" borderId="29" xfId="0" applyNumberFormat="1" applyBorder="1"/>
    <xf numFmtId="164" fontId="0" fillId="0" borderId="30" xfId="0" applyNumberFormat="1" applyBorder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justify" wrapText="1"/>
    </xf>
    <xf numFmtId="0" fontId="1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6" fillId="8" borderId="39" xfId="0" applyFont="1" applyFill="1" applyBorder="1" applyAlignment="1">
      <alignment horizontal="center"/>
    </xf>
    <xf numFmtId="0" fontId="4" fillId="3" borderId="60" xfId="0" applyFont="1" applyFill="1" applyBorder="1"/>
    <xf numFmtId="0" fontId="6" fillId="8" borderId="41" xfId="0" applyFont="1" applyFill="1" applyBorder="1" applyAlignment="1">
      <alignment horizontal="center"/>
    </xf>
    <xf numFmtId="0" fontId="6" fillId="8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164" fontId="6" fillId="8" borderId="33" xfId="0" applyNumberFormat="1" applyFont="1" applyFill="1" applyBorder="1"/>
    <xf numFmtId="0" fontId="6" fillId="8" borderId="39" xfId="0" applyFont="1" applyFill="1" applyBorder="1" applyAlignment="1">
      <alignment horizontal="center" vertical="center"/>
    </xf>
    <xf numFmtId="49" fontId="11" fillId="8" borderId="39" xfId="0" applyNumberFormat="1" applyFont="1" applyFill="1" applyBorder="1" applyAlignment="1">
      <alignment horizontal="center" wrapText="1"/>
    </xf>
    <xf numFmtId="49" fontId="10" fillId="8" borderId="39" xfId="0" applyNumberFormat="1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164" fontId="9" fillId="8" borderId="33" xfId="0" applyNumberFormat="1" applyFont="1" applyFill="1" applyBorder="1"/>
    <xf numFmtId="164" fontId="9" fillId="8" borderId="46" xfId="0" applyNumberFormat="1" applyFont="1" applyFill="1" applyBorder="1"/>
    <xf numFmtId="0" fontId="9" fillId="8" borderId="34" xfId="0" applyFont="1" applyFill="1" applyBorder="1" applyAlignment="1">
      <alignment horizontal="left" wrapText="1"/>
    </xf>
    <xf numFmtId="164" fontId="6" fillId="8" borderId="46" xfId="0" applyNumberFormat="1" applyFont="1" applyFill="1" applyBorder="1"/>
    <xf numFmtId="49" fontId="11" fillId="8" borderId="39" xfId="0" applyNumberFormat="1" applyFont="1" applyFill="1" applyBorder="1" applyAlignment="1">
      <alignment horizontal="center" vertical="top" wrapText="1"/>
    </xf>
    <xf numFmtId="49" fontId="7" fillId="8" borderId="39" xfId="0" applyNumberFormat="1" applyFont="1" applyFill="1" applyBorder="1" applyAlignment="1">
      <alignment horizontal="center" wrapText="1"/>
    </xf>
    <xf numFmtId="164" fontId="3" fillId="8" borderId="33" xfId="0" applyNumberFormat="1" applyFont="1" applyFill="1" applyBorder="1"/>
    <xf numFmtId="49" fontId="10" fillId="8" borderId="39" xfId="0" applyNumberFormat="1" applyFont="1" applyFill="1" applyBorder="1" applyAlignment="1">
      <alignment horizontal="center" vertical="top" wrapText="1"/>
    </xf>
    <xf numFmtId="164" fontId="9" fillId="8" borderId="46" xfId="0" applyNumberFormat="1" applyFont="1" applyFill="1" applyBorder="1" applyAlignment="1">
      <alignment horizontal="right"/>
    </xf>
    <xf numFmtId="0" fontId="11" fillId="8" borderId="39" xfId="0" applyFont="1" applyFill="1" applyBorder="1" applyAlignment="1">
      <alignment horizontal="center" wrapText="1"/>
    </xf>
    <xf numFmtId="0" fontId="11" fillId="8" borderId="39" xfId="0" applyFont="1" applyFill="1" applyBorder="1" applyAlignment="1">
      <alignment horizontal="center"/>
    </xf>
    <xf numFmtId="0" fontId="6" fillId="8" borderId="0" xfId="0" applyFont="1" applyFill="1" applyAlignment="1">
      <alignment wrapText="1"/>
    </xf>
    <xf numFmtId="0" fontId="10" fillId="8" borderId="39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164" fontId="3" fillId="8" borderId="46" xfId="0" applyNumberFormat="1" applyFont="1" applyFill="1" applyBorder="1"/>
    <xf numFmtId="164" fontId="11" fillId="8" borderId="33" xfId="0" applyNumberFormat="1" applyFont="1" applyFill="1" applyBorder="1"/>
    <xf numFmtId="164" fontId="11" fillId="8" borderId="31" xfId="0" applyNumberFormat="1" applyFont="1" applyFill="1" applyBorder="1"/>
    <xf numFmtId="164" fontId="6" fillId="8" borderId="46" xfId="0" applyNumberFormat="1" applyFont="1" applyFill="1" applyBorder="1" applyAlignment="1">
      <alignment horizontal="right"/>
    </xf>
    <xf numFmtId="164" fontId="9" fillId="8" borderId="33" xfId="0" applyNumberFormat="1" applyFont="1" applyFill="1" applyBorder="1" applyAlignment="1">
      <alignment horizontal="right"/>
    </xf>
    <xf numFmtId="164" fontId="23" fillId="8" borderId="46" xfId="0" applyNumberFormat="1" applyFont="1" applyFill="1" applyBorder="1" applyAlignment="1">
      <alignment horizontal="right"/>
    </xf>
    <xf numFmtId="4" fontId="0" fillId="0" borderId="0" xfId="0" applyNumberFormat="1"/>
    <xf numFmtId="164" fontId="6" fillId="0" borderId="33" xfId="0" applyNumberFormat="1" applyFont="1" applyBorder="1" applyAlignment="1">
      <alignment horizontal="right"/>
    </xf>
    <xf numFmtId="164" fontId="11" fillId="8" borderId="46" xfId="0" applyNumberFormat="1" applyFont="1" applyFill="1" applyBorder="1" applyAlignment="1">
      <alignment horizontal="right"/>
    </xf>
    <xf numFmtId="164" fontId="0" fillId="0" borderId="28" xfId="0" applyNumberFormat="1" applyBorder="1"/>
    <xf numFmtId="0" fontId="7" fillId="0" borderId="45" xfId="0" applyFont="1" applyBorder="1" applyAlignment="1">
      <alignment horizontal="center"/>
    </xf>
    <xf numFmtId="0" fontId="6" fillId="8" borderId="40" xfId="0" applyFont="1" applyFill="1" applyBorder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164" fontId="6" fillId="2" borderId="40" xfId="0" applyNumberFormat="1" applyFont="1" applyFill="1" applyBorder="1" applyAlignment="1">
      <alignment horizontal="right"/>
    </xf>
    <xf numFmtId="164" fontId="3" fillId="0" borderId="40" xfId="0" applyNumberFormat="1" applyFont="1" applyBorder="1" applyAlignment="1">
      <alignment horizontal="right"/>
    </xf>
    <xf numFmtId="164" fontId="3" fillId="0" borderId="40" xfId="0" applyNumberFormat="1" applyFont="1" applyBorder="1"/>
    <xf numFmtId="164" fontId="6" fillId="2" borderId="40" xfId="0" applyNumberFormat="1" applyFont="1" applyFill="1" applyBorder="1"/>
    <xf numFmtId="0" fontId="3" fillId="0" borderId="40" xfId="0" applyFont="1" applyBorder="1"/>
    <xf numFmtId="164" fontId="6" fillId="0" borderId="40" xfId="0" applyNumberFormat="1" applyFont="1" applyBorder="1" applyAlignment="1">
      <alignment horizontal="right"/>
    </xf>
    <xf numFmtId="164" fontId="4" fillId="4" borderId="40" xfId="0" applyNumberFormat="1" applyFont="1" applyFill="1" applyBorder="1"/>
    <xf numFmtId="164" fontId="4" fillId="4" borderId="29" xfId="0" applyNumberFormat="1" applyFont="1" applyFill="1" applyBorder="1"/>
    <xf numFmtId="49" fontId="12" fillId="0" borderId="39" xfId="0" applyNumberFormat="1" applyFont="1" applyBorder="1" applyAlignment="1">
      <alignment horizontal="center" wrapText="1"/>
    </xf>
    <xf numFmtId="164" fontId="4" fillId="0" borderId="46" xfId="0" applyNumberFormat="1" applyFont="1" applyBorder="1"/>
    <xf numFmtId="49" fontId="11" fillId="8" borderId="39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right"/>
    </xf>
    <xf numFmtId="0" fontId="12" fillId="0" borderId="39" xfId="0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12" fillId="0" borderId="39" xfId="0" applyFont="1" applyBorder="1" applyAlignment="1">
      <alignment horizontal="center" wrapText="1"/>
    </xf>
    <xf numFmtId="164" fontId="3" fillId="3" borderId="34" xfId="0" applyNumberFormat="1" applyFont="1" applyFill="1" applyBorder="1" applyAlignment="1">
      <alignment horizontal="right"/>
    </xf>
    <xf numFmtId="164" fontId="4" fillId="5" borderId="24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164" fontId="3" fillId="2" borderId="25" xfId="0" applyNumberFormat="1" applyFont="1" applyFill="1" applyBorder="1"/>
    <xf numFmtId="164" fontId="3" fillId="2" borderId="53" xfId="0" applyNumberFormat="1" applyFont="1" applyFill="1" applyBorder="1"/>
    <xf numFmtId="164" fontId="0" fillId="0" borderId="46" xfId="0" applyNumberFormat="1" applyBorder="1"/>
    <xf numFmtId="164" fontId="0" fillId="0" borderId="61" xfId="0" applyNumberFormat="1" applyBorder="1" applyAlignment="1">
      <alignment horizontal="right"/>
    </xf>
    <xf numFmtId="164" fontId="0" fillId="0" borderId="62" xfId="0" applyNumberFormat="1" applyBorder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1" fillId="0" borderId="0" xfId="0" applyFont="1" applyAlignment="1">
      <alignment vertical="justify" wrapText="1"/>
    </xf>
    <xf numFmtId="0" fontId="28" fillId="0" borderId="0" xfId="0" applyFont="1" applyAlignment="1">
      <alignment vertical="justify" wrapText="1"/>
    </xf>
    <xf numFmtId="0" fontId="31" fillId="0" borderId="0" xfId="0" applyFont="1" applyAlignment="1">
      <alignment wrapText="1"/>
    </xf>
    <xf numFmtId="0" fontId="29" fillId="0" borderId="0" xfId="0" applyFont="1" applyAlignment="1">
      <alignment vertical="justify" wrapText="1"/>
    </xf>
    <xf numFmtId="164" fontId="6" fillId="3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11" fillId="8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11" fillId="0" borderId="0" xfId="0" applyNumberFormat="1" applyFont="1" applyAlignment="1">
      <alignment horizontal="right"/>
    </xf>
    <xf numFmtId="164" fontId="6" fillId="3" borderId="0" xfId="0" applyNumberFormat="1" applyFont="1" applyFill="1"/>
    <xf numFmtId="164" fontId="14" fillId="2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164" fontId="12" fillId="4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164" fontId="15" fillId="3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/>
    </xf>
    <xf numFmtId="164" fontId="11" fillId="8" borderId="33" xfId="0" applyNumberFormat="1" applyFont="1" applyFill="1" applyBorder="1" applyAlignment="1">
      <alignment horizontal="right"/>
    </xf>
    <xf numFmtId="164" fontId="4" fillId="4" borderId="12" xfId="0" applyNumberFormat="1" applyFont="1" applyFill="1" applyBorder="1" applyAlignment="1">
      <alignment horizontal="right"/>
    </xf>
    <xf numFmtId="164" fontId="11" fillId="8" borderId="31" xfId="0" applyNumberFormat="1" applyFont="1" applyFill="1" applyBorder="1" applyAlignment="1">
      <alignment horizontal="right"/>
    </xf>
    <xf numFmtId="164" fontId="6" fillId="8" borderId="31" xfId="0" applyNumberFormat="1" applyFont="1" applyFill="1" applyBorder="1"/>
    <xf numFmtId="164" fontId="3" fillId="8" borderId="31" xfId="0" applyNumberFormat="1" applyFont="1" applyFill="1" applyBorder="1"/>
    <xf numFmtId="164" fontId="3" fillId="3" borderId="31" xfId="0" applyNumberFormat="1" applyFont="1" applyFill="1" applyBorder="1"/>
    <xf numFmtId="164" fontId="35" fillId="0" borderId="33" xfId="0" applyNumberFormat="1" applyFont="1" applyBorder="1"/>
    <xf numFmtId="164" fontId="34" fillId="0" borderId="33" xfId="0" applyNumberFormat="1" applyFont="1" applyBorder="1"/>
    <xf numFmtId="164" fontId="11" fillId="2" borderId="31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64" fontId="36" fillId="8" borderId="33" xfId="0" applyNumberFormat="1" applyFont="1" applyFill="1" applyBorder="1"/>
    <xf numFmtId="164" fontId="36" fillId="8" borderId="0" xfId="0" applyNumberFormat="1" applyFont="1" applyFill="1"/>
    <xf numFmtId="164" fontId="23" fillId="8" borderId="33" xfId="0" applyNumberFormat="1" applyFont="1" applyFill="1" applyBorder="1" applyAlignment="1">
      <alignment horizontal="right"/>
    </xf>
    <xf numFmtId="164" fontId="23" fillId="8" borderId="13" xfId="0" applyNumberFormat="1" applyFont="1" applyFill="1" applyBorder="1" applyAlignment="1">
      <alignment horizontal="right"/>
    </xf>
    <xf numFmtId="164" fontId="23" fillId="3" borderId="33" xfId="0" applyNumberFormat="1" applyFont="1" applyFill="1" applyBorder="1" applyAlignment="1">
      <alignment horizontal="right"/>
    </xf>
    <xf numFmtId="164" fontId="23" fillId="2" borderId="33" xfId="0" applyNumberFormat="1" applyFont="1" applyFill="1" applyBorder="1" applyAlignment="1">
      <alignment horizontal="right"/>
    </xf>
    <xf numFmtId="164" fontId="23" fillId="3" borderId="33" xfId="0" applyNumberFormat="1" applyFont="1" applyFill="1" applyBorder="1"/>
    <xf numFmtId="164" fontId="23" fillId="8" borderId="0" xfId="0" applyNumberFormat="1" applyFont="1" applyFill="1" applyAlignment="1">
      <alignment horizontal="right"/>
    </xf>
    <xf numFmtId="164" fontId="21" fillId="8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4" fontId="23" fillId="8" borderId="0" xfId="0" applyNumberFormat="1" applyFont="1" applyFill="1"/>
    <xf numFmtId="164" fontId="23" fillId="8" borderId="0" xfId="0" applyNumberFormat="1" applyFont="1" applyFill="1" applyAlignment="1">
      <alignment horizontal="right" vertical="top"/>
    </xf>
    <xf numFmtId="164" fontId="23" fillId="3" borderId="40" xfId="0" applyNumberFormat="1" applyFont="1" applyFill="1" applyBorder="1" applyAlignment="1">
      <alignment horizontal="right"/>
    </xf>
    <xf numFmtId="164" fontId="23" fillId="8" borderId="40" xfId="0" applyNumberFormat="1" applyFont="1" applyFill="1" applyBorder="1" applyAlignment="1">
      <alignment horizontal="right"/>
    </xf>
    <xf numFmtId="164" fontId="23" fillId="3" borderId="40" xfId="0" applyNumberFormat="1" applyFont="1" applyFill="1" applyBorder="1"/>
    <xf numFmtId="164" fontId="23" fillId="8" borderId="40" xfId="0" applyNumberFormat="1" applyFont="1" applyFill="1" applyBorder="1"/>
    <xf numFmtId="0" fontId="6" fillId="8" borderId="1" xfId="0" applyFont="1" applyFill="1" applyBorder="1" applyAlignment="1">
      <alignment horizontal="center" vertical="center"/>
    </xf>
    <xf numFmtId="164" fontId="23" fillId="8" borderId="40" xfId="0" applyNumberFormat="1" applyFont="1" applyFill="1" applyBorder="1" applyAlignment="1">
      <alignment horizontal="right" vertical="top"/>
    </xf>
    <xf numFmtId="164" fontId="23" fillId="8" borderId="33" xfId="0" applyNumberFormat="1" applyFont="1" applyFill="1" applyBorder="1"/>
    <xf numFmtId="164" fontId="21" fillId="8" borderId="33" xfId="0" applyNumberFormat="1" applyFont="1" applyFill="1" applyBorder="1"/>
    <xf numFmtId="164" fontId="4" fillId="0" borderId="33" xfId="0" applyNumberFormat="1" applyFont="1" applyBorder="1" applyAlignment="1">
      <alignment horizontal="right"/>
    </xf>
    <xf numFmtId="164" fontId="21" fillId="8" borderId="33" xfId="0" applyNumberFormat="1" applyFont="1" applyFill="1" applyBorder="1" applyAlignment="1">
      <alignment horizontal="right"/>
    </xf>
    <xf numFmtId="164" fontId="23" fillId="8" borderId="33" xfId="0" applyNumberFormat="1" applyFont="1" applyFill="1" applyBorder="1" applyAlignment="1">
      <alignment horizontal="right" wrapText="1"/>
    </xf>
    <xf numFmtId="164" fontId="6" fillId="8" borderId="0" xfId="0" applyNumberFormat="1" applyFont="1" applyFill="1"/>
    <xf numFmtId="164" fontId="37" fillId="0" borderId="33" xfId="0" applyNumberFormat="1" applyFont="1" applyBorder="1"/>
    <xf numFmtId="164" fontId="38" fillId="0" borderId="33" xfId="0" applyNumberFormat="1" applyFont="1" applyBorder="1"/>
    <xf numFmtId="164" fontId="38" fillId="0" borderId="0" xfId="0" applyNumberFormat="1" applyFont="1"/>
    <xf numFmtId="164" fontId="23" fillId="3" borderId="0" xfId="0" applyNumberFormat="1" applyFont="1" applyFill="1" applyAlignment="1">
      <alignment horizontal="right"/>
    </xf>
    <xf numFmtId="164" fontId="23" fillId="2" borderId="0" xfId="0" applyNumberFormat="1" applyFont="1" applyFill="1" applyAlignment="1">
      <alignment horizontal="right"/>
    </xf>
    <xf numFmtId="164" fontId="23" fillId="2" borderId="4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21" fillId="0" borderId="40" xfId="0" applyNumberFormat="1" applyFont="1" applyBorder="1" applyAlignment="1">
      <alignment horizontal="right"/>
    </xf>
    <xf numFmtId="164" fontId="21" fillId="0" borderId="33" xfId="0" applyNumberFormat="1" applyFont="1" applyBorder="1"/>
    <xf numFmtId="164" fontId="21" fillId="8" borderId="0" xfId="0" applyNumberFormat="1" applyFont="1" applyFill="1"/>
    <xf numFmtId="164" fontId="21" fillId="0" borderId="33" xfId="0" applyNumberFormat="1" applyFont="1" applyBorder="1" applyAlignment="1">
      <alignment horizontal="right"/>
    </xf>
    <xf numFmtId="164" fontId="38" fillId="0" borderId="46" xfId="0" applyNumberFormat="1" applyFont="1" applyBorder="1"/>
    <xf numFmtId="0" fontId="7" fillId="0" borderId="60" xfId="0" applyFont="1" applyBorder="1" applyAlignment="1">
      <alignment horizontal="center" wrapText="1"/>
    </xf>
    <xf numFmtId="164" fontId="3" fillId="0" borderId="48" xfId="0" applyNumberFormat="1" applyFont="1" applyBorder="1"/>
    <xf numFmtId="0" fontId="7" fillId="0" borderId="63" xfId="0" applyFont="1" applyBorder="1" applyAlignment="1">
      <alignment horizontal="center" wrapText="1"/>
    </xf>
    <xf numFmtId="164" fontId="23" fillId="8" borderId="33" xfId="0" applyNumberFormat="1" applyFont="1" applyFill="1" applyBorder="1" applyAlignment="1">
      <alignment horizontal="right" vertical="top"/>
    </xf>
    <xf numFmtId="164" fontId="0" fillId="0" borderId="14" xfId="0" applyNumberForma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7" borderId="40" xfId="0" applyFont="1" applyFill="1" applyBorder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3" fillId="7" borderId="34" xfId="0" applyFont="1" applyFill="1" applyBorder="1" applyAlignment="1">
      <alignment horizontal="left" wrapText="1"/>
    </xf>
    <xf numFmtId="0" fontId="6" fillId="8" borderId="40" xfId="0" applyFont="1" applyFill="1" applyBorder="1" applyAlignment="1">
      <alignment horizontal="left" wrapText="1"/>
    </xf>
    <xf numFmtId="0" fontId="6" fillId="8" borderId="0" xfId="0" applyFont="1" applyFill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0" fontId="9" fillId="8" borderId="3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3" fillId="7" borderId="0" xfId="0" applyFont="1" applyFill="1" applyAlignment="1">
      <alignment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wrapText="1"/>
    </xf>
    <xf numFmtId="0" fontId="6" fillId="3" borderId="40" xfId="0" applyFont="1" applyFill="1" applyBorder="1"/>
    <xf numFmtId="0" fontId="6" fillId="3" borderId="0" xfId="0" applyFont="1" applyFill="1"/>
    <xf numFmtId="0" fontId="6" fillId="3" borderId="34" xfId="0" applyFont="1" applyFill="1" applyBorder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1" fillId="5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4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5" borderId="16" xfId="0" applyFont="1" applyFill="1" applyBorder="1" applyAlignment="1">
      <alignment horizontal="center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6" fillId="8" borderId="40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34" xfId="0" applyFont="1" applyFill="1" applyBorder="1" applyAlignment="1">
      <alignment horizontal="left"/>
    </xf>
    <xf numFmtId="0" fontId="6" fillId="2" borderId="4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34" xfId="0" applyFont="1" applyFill="1" applyBorder="1" applyAlignment="1">
      <alignment wrapText="1"/>
    </xf>
    <xf numFmtId="0" fontId="19" fillId="6" borderId="22" xfId="0" applyFont="1" applyFill="1" applyBorder="1" applyAlignment="1">
      <alignment horizontal="left"/>
    </xf>
    <xf numFmtId="0" fontId="19" fillId="6" borderId="23" xfId="0" applyFont="1" applyFill="1" applyBorder="1" applyAlignment="1">
      <alignment horizontal="left"/>
    </xf>
    <xf numFmtId="0" fontId="6" fillId="3" borderId="0" xfId="0" applyFont="1" applyFill="1" applyAlignment="1">
      <alignment horizontal="left" wrapText="1"/>
    </xf>
    <xf numFmtId="0" fontId="3" fillId="0" borderId="40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3" borderId="40" xfId="0" applyFont="1" applyFill="1" applyBorder="1" applyAlignment="1">
      <alignment wrapText="1"/>
    </xf>
    <xf numFmtId="0" fontId="6" fillId="3" borderId="34" xfId="0" applyFont="1" applyFill="1" applyBorder="1" applyAlignment="1">
      <alignment wrapText="1"/>
    </xf>
    <xf numFmtId="0" fontId="6" fillId="8" borderId="55" xfId="0" applyFont="1" applyFill="1" applyBorder="1" applyAlignment="1">
      <alignment horizontal="left" wrapText="1"/>
    </xf>
    <xf numFmtId="0" fontId="6" fillId="8" borderId="9" xfId="0" applyFont="1" applyFill="1" applyBorder="1" applyAlignment="1">
      <alignment horizontal="left" wrapText="1"/>
    </xf>
    <xf numFmtId="0" fontId="6" fillId="8" borderId="10" xfId="0" applyFont="1" applyFill="1" applyBorder="1" applyAlignment="1">
      <alignment horizontal="left" wrapText="1"/>
    </xf>
    <xf numFmtId="0" fontId="3" fillId="2" borderId="4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0" borderId="0" xfId="0" applyFont="1"/>
    <xf numFmtId="0" fontId="6" fillId="2" borderId="4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6" fillId="2" borderId="4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4" xfId="0" applyFont="1" applyFill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8" fillId="5" borderId="16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6" fillId="0" borderId="4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4" fillId="4" borderId="40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4" borderId="34" xfId="0" applyFont="1" applyFill="1" applyBorder="1" applyAlignment="1">
      <alignment wrapText="1"/>
    </xf>
    <xf numFmtId="0" fontId="6" fillId="2" borderId="40" xfId="0" applyFont="1" applyFill="1" applyBorder="1"/>
    <xf numFmtId="0" fontId="6" fillId="2" borderId="0" xfId="0" applyFont="1" applyFill="1"/>
    <xf numFmtId="0" fontId="6" fillId="2" borderId="34" xfId="0" applyFont="1" applyFill="1" applyBorder="1"/>
    <xf numFmtId="0" fontId="4" fillId="2" borderId="24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9" fillId="6" borderId="20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wrapText="1"/>
    </xf>
    <xf numFmtId="0" fontId="20" fillId="0" borderId="58" xfId="0" applyFont="1" applyBorder="1" applyAlignment="1">
      <alignment horizontal="right" wrapText="1"/>
    </xf>
    <xf numFmtId="0" fontId="20" fillId="0" borderId="59" xfId="0" applyFont="1" applyBorder="1" applyAlignment="1">
      <alignment horizontal="righ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4" fillId="5" borderId="0" xfId="0" applyFont="1" applyFill="1" applyAlignment="1">
      <alignment wrapText="1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wrapText="1"/>
    </xf>
    <xf numFmtId="0" fontId="18" fillId="6" borderId="28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40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3" fillId="8" borderId="34" xfId="0" applyFont="1" applyFill="1" applyBorder="1" applyAlignment="1">
      <alignment horizontal="left" wrapText="1"/>
    </xf>
    <xf numFmtId="0" fontId="3" fillId="3" borderId="40" xfId="0" applyFont="1" applyFill="1" applyBorder="1" applyAlignment="1">
      <alignment horizontal="left" wrapText="1"/>
    </xf>
    <xf numFmtId="0" fontId="23" fillId="8" borderId="0" xfId="0" applyFont="1" applyFill="1" applyAlignment="1">
      <alignment horizontal="left" wrapText="1"/>
    </xf>
    <xf numFmtId="164" fontId="10" fillId="4" borderId="46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B35-3ABC-49EA-BF3C-11D654378E19}">
  <dimension ref="A1:S1157"/>
  <sheetViews>
    <sheetView tabSelected="1" workbookViewId="0">
      <selection activeCell="A5" sqref="A5:J5"/>
    </sheetView>
  </sheetViews>
  <sheetFormatPr defaultRowHeight="15" x14ac:dyDescent="0.25"/>
  <cols>
    <col min="1" max="1" width="3.5703125" customWidth="1"/>
    <col min="2" max="2" width="7.7109375" customWidth="1"/>
    <col min="3" max="3" width="11.7109375" customWidth="1"/>
    <col min="4" max="4" width="10.42578125" customWidth="1"/>
    <col min="5" max="5" width="11.42578125" customWidth="1"/>
    <col min="6" max="6" width="13" customWidth="1"/>
    <col min="7" max="7" width="14" customWidth="1"/>
    <col min="8" max="8" width="12.7109375" customWidth="1"/>
    <col min="9" max="9" width="7.85546875" customWidth="1"/>
    <col min="10" max="10" width="7.28515625" customWidth="1"/>
    <col min="11" max="11" width="12.140625" bestFit="1" customWidth="1"/>
    <col min="12" max="12" width="10.5703125" bestFit="1" customWidth="1"/>
    <col min="13" max="13" width="15.5703125" customWidth="1"/>
    <col min="14" max="14" width="10.5703125" bestFit="1" customWidth="1"/>
    <col min="15" max="15" width="12" customWidth="1"/>
    <col min="16" max="16" width="11.85546875" customWidth="1"/>
    <col min="18" max="18" width="11.85546875" customWidth="1"/>
    <col min="19" max="19" width="12.5703125" customWidth="1"/>
  </cols>
  <sheetData>
    <row r="1" spans="1:12" ht="15" customHeight="1" x14ac:dyDescent="0.25">
      <c r="A1" s="533" t="s">
        <v>691</v>
      </c>
      <c r="B1" s="533"/>
      <c r="C1" s="533"/>
      <c r="D1" s="533"/>
      <c r="E1" s="533"/>
      <c r="F1" s="533"/>
      <c r="G1" s="533"/>
      <c r="H1" s="533"/>
      <c r="I1" s="533"/>
      <c r="J1" s="533"/>
      <c r="K1" s="1"/>
      <c r="L1" s="1"/>
    </row>
    <row r="2" spans="1:12" ht="40.5" customHeight="1" x14ac:dyDescent="0.25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1"/>
      <c r="L2" s="1"/>
    </row>
    <row r="3" spans="1:12" ht="15" customHeight="1" x14ac:dyDescent="0.25">
      <c r="B3" s="199"/>
      <c r="C3" s="199"/>
      <c r="D3" s="199"/>
      <c r="E3" s="199"/>
      <c r="F3" s="199"/>
      <c r="G3" s="199"/>
      <c r="H3" s="199"/>
      <c r="I3" s="199"/>
      <c r="J3" s="1"/>
      <c r="K3" s="1"/>
      <c r="L3" s="1"/>
    </row>
    <row r="5" spans="1:12" ht="18.75" customHeight="1" x14ac:dyDescent="0.3">
      <c r="A5" s="534" t="s">
        <v>654</v>
      </c>
      <c r="B5" s="534"/>
      <c r="C5" s="534"/>
      <c r="D5" s="534"/>
      <c r="E5" s="534"/>
      <c r="F5" s="534"/>
      <c r="G5" s="534"/>
      <c r="H5" s="534"/>
      <c r="I5" s="534"/>
      <c r="J5" s="534"/>
      <c r="K5" s="2"/>
      <c r="L5" s="2"/>
    </row>
    <row r="8" spans="1:12" x14ac:dyDescent="0.25">
      <c r="A8" s="409" t="s">
        <v>0</v>
      </c>
      <c r="B8" s="409"/>
      <c r="C8" s="409"/>
      <c r="D8" s="409"/>
      <c r="E8" s="409"/>
      <c r="F8" s="409"/>
      <c r="G8" s="409"/>
      <c r="H8" s="409"/>
      <c r="I8" s="409"/>
      <c r="J8" s="409"/>
      <c r="K8" s="3"/>
      <c r="L8" s="3"/>
    </row>
    <row r="11" spans="1:12" x14ac:dyDescent="0.25">
      <c r="B11" s="457" t="s">
        <v>1</v>
      </c>
      <c r="C11" s="457"/>
      <c r="D11" s="457"/>
      <c r="E11" s="457"/>
      <c r="F11" s="457"/>
      <c r="G11" s="457"/>
      <c r="H11" s="457"/>
    </row>
    <row r="12" spans="1:12" ht="15.75" thickBot="1" x14ac:dyDescent="0.3"/>
    <row r="13" spans="1:12" ht="24.75" x14ac:dyDescent="0.25">
      <c r="B13" s="477"/>
      <c r="C13" s="478"/>
      <c r="D13" s="478"/>
      <c r="E13" s="479"/>
      <c r="F13" s="4" t="s">
        <v>655</v>
      </c>
      <c r="G13" s="4" t="s">
        <v>656</v>
      </c>
      <c r="H13" s="5" t="s">
        <v>657</v>
      </c>
    </row>
    <row r="14" spans="1:12" x14ac:dyDescent="0.25">
      <c r="B14" s="460" t="s">
        <v>2</v>
      </c>
      <c r="C14" s="461"/>
      <c r="D14" s="461"/>
      <c r="E14" s="462"/>
      <c r="F14" s="7">
        <f>F51</f>
        <v>932464.86</v>
      </c>
      <c r="G14" s="7">
        <f t="shared" ref="G14:H14" si="0">G51</f>
        <v>6203400</v>
      </c>
      <c r="H14" s="281">
        <f t="shared" si="0"/>
        <v>1222520.93</v>
      </c>
    </row>
    <row r="15" spans="1:12" x14ac:dyDescent="0.25">
      <c r="B15" s="463" t="s">
        <v>3</v>
      </c>
      <c r="C15" s="464"/>
      <c r="D15" s="464"/>
      <c r="E15" s="465"/>
      <c r="F15" s="8">
        <f>F111</f>
        <v>11412.96</v>
      </c>
      <c r="G15" s="8">
        <f t="shared" ref="G15:H15" si="1">G111</f>
        <v>20000</v>
      </c>
      <c r="H15" s="282">
        <f t="shared" si="1"/>
        <v>3225.24</v>
      </c>
    </row>
    <row r="16" spans="1:12" x14ac:dyDescent="0.25">
      <c r="B16" s="466" t="s">
        <v>4</v>
      </c>
      <c r="C16" s="467"/>
      <c r="D16" s="467"/>
      <c r="E16" s="468"/>
      <c r="F16" s="9">
        <f>SUM(F14:F15)</f>
        <v>943877.82</v>
      </c>
      <c r="G16" s="9">
        <f t="shared" ref="G16:H16" si="2">SUM(G14:G15)</f>
        <v>6223400</v>
      </c>
      <c r="H16" s="36">
        <f t="shared" si="2"/>
        <v>1225746.17</v>
      </c>
    </row>
    <row r="17" spans="2:8" x14ac:dyDescent="0.25">
      <c r="B17" s="469"/>
      <c r="C17" s="470"/>
      <c r="D17" s="470"/>
      <c r="E17" s="470"/>
      <c r="F17" s="470"/>
      <c r="G17" s="470"/>
      <c r="H17" s="471"/>
    </row>
    <row r="18" spans="2:8" x14ac:dyDescent="0.25">
      <c r="B18" s="460" t="s">
        <v>5</v>
      </c>
      <c r="C18" s="461"/>
      <c r="D18" s="461"/>
      <c r="E18" s="462"/>
      <c r="F18" s="7">
        <f>F134</f>
        <v>923383.09000000008</v>
      </c>
      <c r="G18" s="7">
        <f t="shared" ref="G18:H18" si="3">G134</f>
        <v>2310100</v>
      </c>
      <c r="H18" s="281">
        <f t="shared" si="3"/>
        <v>700309.33</v>
      </c>
    </row>
    <row r="19" spans="2:8" x14ac:dyDescent="0.25">
      <c r="B19" s="463" t="s">
        <v>6</v>
      </c>
      <c r="C19" s="464"/>
      <c r="D19" s="464"/>
      <c r="E19" s="465"/>
      <c r="F19" s="8">
        <f>F224</f>
        <v>43907.42</v>
      </c>
      <c r="G19" s="8">
        <f t="shared" ref="G19:H19" si="4">G224</f>
        <v>4863500</v>
      </c>
      <c r="H19" s="282">
        <f t="shared" si="4"/>
        <v>232071.86</v>
      </c>
    </row>
    <row r="20" spans="2:8" x14ac:dyDescent="0.25">
      <c r="B20" s="466" t="s">
        <v>7</v>
      </c>
      <c r="C20" s="467"/>
      <c r="D20" s="467"/>
      <c r="E20" s="468"/>
      <c r="F20" s="9">
        <f t="shared" ref="F20:H20" si="5">SUM(F18:F19)</f>
        <v>967290.51000000013</v>
      </c>
      <c r="G20" s="9">
        <f t="shared" si="5"/>
        <v>7173600</v>
      </c>
      <c r="H20" s="36">
        <f t="shared" si="5"/>
        <v>932381.19</v>
      </c>
    </row>
    <row r="21" spans="2:8" x14ac:dyDescent="0.25">
      <c r="B21" s="469"/>
      <c r="C21" s="470"/>
      <c r="D21" s="470"/>
      <c r="E21" s="470"/>
      <c r="F21" s="470"/>
      <c r="G21" s="470"/>
      <c r="H21" s="471"/>
    </row>
    <row r="22" spans="2:8" ht="15.75" thickBot="1" x14ac:dyDescent="0.3">
      <c r="B22" s="472" t="s">
        <v>8</v>
      </c>
      <c r="C22" s="473"/>
      <c r="D22" s="473"/>
      <c r="E22" s="474"/>
      <c r="F22" s="10">
        <f>F16-F20</f>
        <v>-23412.690000000177</v>
      </c>
      <c r="G22" s="10">
        <f t="shared" ref="G22:H22" si="6">G16-G20</f>
        <v>-950200</v>
      </c>
      <c r="H22" s="37">
        <f t="shared" si="6"/>
        <v>293364.98</v>
      </c>
    </row>
    <row r="24" spans="2:8" ht="22.5" customHeight="1" x14ac:dyDescent="0.25"/>
    <row r="25" spans="2:8" x14ac:dyDescent="0.25">
      <c r="B25" s="3" t="s">
        <v>9</v>
      </c>
    </row>
    <row r="26" spans="2:8" ht="15.75" thickBot="1" x14ac:dyDescent="0.3"/>
    <row r="27" spans="2:8" x14ac:dyDescent="0.25">
      <c r="B27" s="475" t="s">
        <v>10</v>
      </c>
      <c r="C27" s="476"/>
      <c r="D27" s="476"/>
      <c r="E27" s="476"/>
      <c r="F27" s="256">
        <v>-4141.95</v>
      </c>
      <c r="G27" s="256"/>
      <c r="H27" s="357">
        <v>-8793.4500000000007</v>
      </c>
    </row>
    <row r="28" spans="2:8" ht="15.75" thickBot="1" x14ac:dyDescent="0.3">
      <c r="B28" s="458" t="s">
        <v>11</v>
      </c>
      <c r="C28" s="459"/>
      <c r="D28" s="459"/>
      <c r="E28" s="459"/>
      <c r="F28" s="207"/>
      <c r="G28" s="207"/>
      <c r="H28" s="208"/>
    </row>
    <row r="31" spans="2:8" x14ac:dyDescent="0.25">
      <c r="B31" s="3" t="s">
        <v>12</v>
      </c>
    </row>
    <row r="32" spans="2:8" ht="15.75" thickBot="1" x14ac:dyDescent="0.3"/>
    <row r="33" spans="2:11" ht="24.75" x14ac:dyDescent="0.25">
      <c r="B33" s="477"/>
      <c r="C33" s="478"/>
      <c r="D33" s="478"/>
      <c r="E33" s="478"/>
      <c r="F33" s="11" t="s">
        <v>658</v>
      </c>
      <c r="G33" s="11" t="s">
        <v>656</v>
      </c>
      <c r="H33" s="12" t="s">
        <v>659</v>
      </c>
    </row>
    <row r="34" spans="2:11" x14ac:dyDescent="0.25">
      <c r="B34" s="489" t="s">
        <v>13</v>
      </c>
      <c r="C34" s="395"/>
      <c r="D34" s="395"/>
      <c r="E34" s="453"/>
      <c r="F34" s="13">
        <f>F355</f>
        <v>0</v>
      </c>
      <c r="G34" s="13">
        <f t="shared" ref="G34:H34" si="7">G355</f>
        <v>1000000</v>
      </c>
      <c r="H34" s="280">
        <f t="shared" si="7"/>
        <v>0</v>
      </c>
    </row>
    <row r="35" spans="2:11" x14ac:dyDescent="0.25">
      <c r="B35" s="480" t="s">
        <v>14</v>
      </c>
      <c r="C35" s="481"/>
      <c r="D35" s="481"/>
      <c r="E35" s="481"/>
      <c r="F35" s="13">
        <f>F363</f>
        <v>24885.45</v>
      </c>
      <c r="G35" s="13">
        <f t="shared" ref="G35:H35" si="8">G363</f>
        <v>49800</v>
      </c>
      <c r="H35" s="280">
        <f t="shared" si="8"/>
        <v>74885.52</v>
      </c>
    </row>
    <row r="36" spans="2:11" x14ac:dyDescent="0.25">
      <c r="B36" s="482" t="s">
        <v>15</v>
      </c>
      <c r="C36" s="483"/>
      <c r="D36" s="483"/>
      <c r="E36" s="483"/>
      <c r="F36" s="6">
        <f>F34-F35</f>
        <v>-24885.45</v>
      </c>
      <c r="G36" s="6">
        <f t="shared" ref="G36:H36" si="9">G34-G35</f>
        <v>950200</v>
      </c>
      <c r="H36" s="38">
        <f t="shared" si="9"/>
        <v>-74885.52</v>
      </c>
    </row>
    <row r="37" spans="2:11" x14ac:dyDescent="0.25">
      <c r="B37" s="484"/>
      <c r="C37" s="485"/>
      <c r="D37" s="485"/>
      <c r="E37" s="485"/>
      <c r="F37" s="485"/>
      <c r="G37" s="485"/>
      <c r="H37" s="486"/>
    </row>
    <row r="38" spans="2:11" ht="29.25" customHeight="1" thickBot="1" x14ac:dyDescent="0.3">
      <c r="B38" s="487" t="s">
        <v>16</v>
      </c>
      <c r="C38" s="488"/>
      <c r="D38" s="488"/>
      <c r="E38" s="488"/>
      <c r="F38" s="10">
        <f>F22+F36+F27</f>
        <v>-52440.090000000171</v>
      </c>
      <c r="G38" s="10">
        <f t="shared" ref="G38:H38" si="10">G22+G36+G27</f>
        <v>0</v>
      </c>
      <c r="H38" s="37">
        <f t="shared" si="10"/>
        <v>209686.00999999995</v>
      </c>
      <c r="K38" s="107"/>
    </row>
    <row r="46" spans="2:11" x14ac:dyDescent="0.25">
      <c r="B46" s="3" t="s">
        <v>17</v>
      </c>
    </row>
    <row r="47" spans="2:11" x14ac:dyDescent="0.25">
      <c r="B47" s="3"/>
    </row>
    <row r="48" spans="2:11" ht="15.75" customHeight="1" thickBot="1" x14ac:dyDescent="0.3"/>
    <row r="49" spans="2:10" ht="31.5" customHeight="1" x14ac:dyDescent="0.25">
      <c r="B49" s="44" t="s">
        <v>18</v>
      </c>
      <c r="C49" s="490" t="s">
        <v>19</v>
      </c>
      <c r="D49" s="490"/>
      <c r="E49" s="490"/>
      <c r="F49" s="45" t="s">
        <v>651</v>
      </c>
      <c r="G49" s="45" t="s">
        <v>656</v>
      </c>
      <c r="H49" s="46" t="s">
        <v>660</v>
      </c>
      <c r="I49" s="45" t="s">
        <v>57</v>
      </c>
      <c r="J49" s="47" t="s">
        <v>58</v>
      </c>
    </row>
    <row r="50" spans="2:10" ht="13.5" customHeight="1" x14ac:dyDescent="0.25">
      <c r="B50" s="18">
        <v>1</v>
      </c>
      <c r="C50" s="455">
        <v>2</v>
      </c>
      <c r="D50" s="455"/>
      <c r="E50" s="455"/>
      <c r="F50" s="15">
        <v>3</v>
      </c>
      <c r="G50" s="15">
        <v>5</v>
      </c>
      <c r="H50" s="14">
        <v>6</v>
      </c>
      <c r="I50" s="15">
        <v>7</v>
      </c>
      <c r="J50" s="19">
        <v>8</v>
      </c>
    </row>
    <row r="51" spans="2:10" x14ac:dyDescent="0.25">
      <c r="B51" s="40">
        <v>6</v>
      </c>
      <c r="C51" s="492" t="s">
        <v>2</v>
      </c>
      <c r="D51" s="492"/>
      <c r="E51" s="492"/>
      <c r="F51" s="41">
        <f>F52+F66+F77+F87+F99+F107</f>
        <v>932464.86</v>
      </c>
      <c r="G51" s="41">
        <f>G52+G66+G77+G87+G99+G107</f>
        <v>6203400</v>
      </c>
      <c r="H51" s="41">
        <f>H52+H66+H77+H87+H99+H107</f>
        <v>1222520.93</v>
      </c>
      <c r="I51" s="42">
        <f t="shared" ref="I51:I87" si="11">H51/F51*100</f>
        <v>131.10638078093365</v>
      </c>
      <c r="J51" s="43">
        <f>H51/G51*100</f>
        <v>19.70727230228584</v>
      </c>
    </row>
    <row r="52" spans="2:10" x14ac:dyDescent="0.25">
      <c r="B52" s="48">
        <v>61</v>
      </c>
      <c r="C52" s="491" t="s">
        <v>20</v>
      </c>
      <c r="D52" s="491"/>
      <c r="E52" s="491"/>
      <c r="F52" s="49">
        <f>F53+F59+F62</f>
        <v>472114.37</v>
      </c>
      <c r="G52" s="321">
        <v>1006500</v>
      </c>
      <c r="H52" s="49">
        <f>H53+H59+H62</f>
        <v>493976.5</v>
      </c>
      <c r="I52" s="115">
        <f t="shared" si="11"/>
        <v>104.63068514521174</v>
      </c>
      <c r="J52" s="312">
        <f>H52/G52*100</f>
        <v>49.078638847491305</v>
      </c>
    </row>
    <row r="53" spans="2:10" x14ac:dyDescent="0.25">
      <c r="B53" s="27">
        <v>611</v>
      </c>
      <c r="C53" s="449" t="s">
        <v>60</v>
      </c>
      <c r="D53" s="450"/>
      <c r="E53" s="451"/>
      <c r="F53" s="28">
        <f>SUM(F54:F58)</f>
        <v>311696.14999999997</v>
      </c>
      <c r="G53" s="28"/>
      <c r="H53" s="28">
        <f t="shared" ref="H53" si="12">SUM(H54:H58)</f>
        <v>383141.49</v>
      </c>
      <c r="I53" s="116">
        <f t="shared" si="11"/>
        <v>122.92147015611199</v>
      </c>
      <c r="J53" s="29"/>
    </row>
    <row r="54" spans="2:10" x14ac:dyDescent="0.25">
      <c r="B54" s="20">
        <v>6111</v>
      </c>
      <c r="C54" s="395" t="s">
        <v>21</v>
      </c>
      <c r="D54" s="395"/>
      <c r="E54" s="395"/>
      <c r="F54" s="16">
        <v>259249.29</v>
      </c>
      <c r="G54" s="16"/>
      <c r="H54" s="21">
        <v>316414.31</v>
      </c>
      <c r="I54" s="17">
        <f t="shared" si="11"/>
        <v>122.05021275082373</v>
      </c>
      <c r="J54" s="34"/>
    </row>
    <row r="55" spans="2:10" ht="23.25" customHeight="1" x14ac:dyDescent="0.25">
      <c r="B55" s="20">
        <v>6112</v>
      </c>
      <c r="C55" s="364" t="s">
        <v>22</v>
      </c>
      <c r="D55" s="364"/>
      <c r="E55" s="364"/>
      <c r="F55" s="16">
        <v>34692.550000000003</v>
      </c>
      <c r="G55" s="16"/>
      <c r="H55" s="21">
        <v>42649.16</v>
      </c>
      <c r="I55" s="17">
        <f t="shared" si="11"/>
        <v>122.93463582238837</v>
      </c>
      <c r="J55" s="34"/>
    </row>
    <row r="56" spans="2:10" ht="24.75" customHeight="1" x14ac:dyDescent="0.25">
      <c r="B56" s="20">
        <v>6113</v>
      </c>
      <c r="C56" s="364" t="s">
        <v>23</v>
      </c>
      <c r="D56" s="364"/>
      <c r="E56" s="364"/>
      <c r="F56" s="16">
        <v>32723.79</v>
      </c>
      <c r="G56" s="16"/>
      <c r="H56" s="21">
        <v>39614.33</v>
      </c>
      <c r="I56" s="17">
        <f t="shared" si="11"/>
        <v>121.05666855825686</v>
      </c>
      <c r="J56" s="34"/>
    </row>
    <row r="57" spans="2:10" x14ac:dyDescent="0.25">
      <c r="B57" s="20">
        <v>6114</v>
      </c>
      <c r="C57" s="364" t="s">
        <v>24</v>
      </c>
      <c r="D57" s="364"/>
      <c r="E57" s="364"/>
      <c r="F57" s="16">
        <v>10077.42</v>
      </c>
      <c r="G57" s="16"/>
      <c r="H57" s="21">
        <v>13633.89</v>
      </c>
      <c r="I57" s="17">
        <f t="shared" si="11"/>
        <v>135.2914734128378</v>
      </c>
      <c r="J57" s="34"/>
    </row>
    <row r="58" spans="2:10" x14ac:dyDescent="0.25">
      <c r="B58" s="20">
        <v>6115</v>
      </c>
      <c r="C58" s="364" t="s">
        <v>25</v>
      </c>
      <c r="D58" s="364"/>
      <c r="E58" s="364"/>
      <c r="F58" s="16">
        <v>-25046.9</v>
      </c>
      <c r="G58" s="16"/>
      <c r="H58" s="21">
        <v>-29170.2</v>
      </c>
      <c r="I58" s="17">
        <f t="shared" si="11"/>
        <v>116.46231669388227</v>
      </c>
      <c r="J58" s="34"/>
    </row>
    <row r="59" spans="2:10" x14ac:dyDescent="0.25">
      <c r="B59" s="27">
        <v>613</v>
      </c>
      <c r="C59" s="446" t="s">
        <v>61</v>
      </c>
      <c r="D59" s="447"/>
      <c r="E59" s="448"/>
      <c r="F59" s="28">
        <f>SUM(F60:F61)</f>
        <v>157190.84000000003</v>
      </c>
      <c r="G59" s="28"/>
      <c r="H59" s="28">
        <f t="shared" ref="H59" si="13">SUM(H60:H61)</f>
        <v>106734.31999999999</v>
      </c>
      <c r="I59" s="30">
        <f t="shared" si="11"/>
        <v>67.901106705708798</v>
      </c>
      <c r="J59" s="50"/>
    </row>
    <row r="60" spans="2:10" x14ac:dyDescent="0.25">
      <c r="B60" s="20">
        <v>6131</v>
      </c>
      <c r="C60" s="364" t="s">
        <v>26</v>
      </c>
      <c r="D60" s="364"/>
      <c r="E60" s="364"/>
      <c r="F60" s="16">
        <v>6208.39</v>
      </c>
      <c r="G60" s="16"/>
      <c r="H60" s="21">
        <v>4887.62</v>
      </c>
      <c r="I60" s="17">
        <f t="shared" si="11"/>
        <v>78.726046527360552</v>
      </c>
      <c r="J60" s="34"/>
    </row>
    <row r="61" spans="2:10" x14ac:dyDescent="0.25">
      <c r="B61" s="20">
        <v>6134</v>
      </c>
      <c r="C61" s="364" t="s">
        <v>27</v>
      </c>
      <c r="D61" s="364"/>
      <c r="E61" s="364"/>
      <c r="F61" s="16">
        <v>150982.45000000001</v>
      </c>
      <c r="G61" s="16"/>
      <c r="H61" s="21">
        <v>101846.7</v>
      </c>
      <c r="I61" s="17">
        <f t="shared" si="11"/>
        <v>67.455985778479544</v>
      </c>
      <c r="J61" s="34"/>
    </row>
    <row r="62" spans="2:10" x14ac:dyDescent="0.25">
      <c r="B62" s="27">
        <v>614</v>
      </c>
      <c r="C62" s="446" t="s">
        <v>62</v>
      </c>
      <c r="D62" s="447"/>
      <c r="E62" s="448"/>
      <c r="F62" s="28">
        <f>SUM(F63:F64)</f>
        <v>3227.38</v>
      </c>
      <c r="G62" s="28"/>
      <c r="H62" s="28">
        <f t="shared" ref="H62" si="14">SUM(H63:H64)</f>
        <v>4100.6899999999996</v>
      </c>
      <c r="I62" s="116">
        <f t="shared" si="11"/>
        <v>127.0594104195973</v>
      </c>
      <c r="J62" s="29"/>
    </row>
    <row r="63" spans="2:10" x14ac:dyDescent="0.25">
      <c r="B63" s="20">
        <v>6142</v>
      </c>
      <c r="C63" s="364" t="s">
        <v>28</v>
      </c>
      <c r="D63" s="364"/>
      <c r="E63" s="364"/>
      <c r="F63" s="16">
        <v>3227.38</v>
      </c>
      <c r="G63" s="16"/>
      <c r="H63" s="21">
        <v>4100.6899999999996</v>
      </c>
      <c r="I63" s="17">
        <f t="shared" si="11"/>
        <v>127.0594104195973</v>
      </c>
      <c r="J63" s="34"/>
    </row>
    <row r="64" spans="2:10" ht="25.5" customHeight="1" x14ac:dyDescent="0.25">
      <c r="B64" s="20">
        <v>6145</v>
      </c>
      <c r="C64" s="364" t="s">
        <v>29</v>
      </c>
      <c r="D64" s="364"/>
      <c r="E64" s="364"/>
      <c r="F64" s="16">
        <v>0</v>
      </c>
      <c r="G64" s="16"/>
      <c r="H64" s="21">
        <v>0</v>
      </c>
      <c r="I64" s="314" t="e">
        <f t="shared" si="11"/>
        <v>#DIV/0!</v>
      </c>
      <c r="J64" s="34"/>
    </row>
    <row r="65" spans="2:12" x14ac:dyDescent="0.25">
      <c r="B65" s="221" t="s">
        <v>529</v>
      </c>
      <c r="C65" s="369" t="s">
        <v>153</v>
      </c>
      <c r="D65" s="370"/>
      <c r="E65" s="371"/>
      <c r="F65" s="319">
        <v>472114.37</v>
      </c>
      <c r="G65" s="319">
        <v>1006500</v>
      </c>
      <c r="H65" s="324">
        <v>493976.5</v>
      </c>
      <c r="I65" s="239">
        <f t="shared" ref="I65" si="15">H65/F65*100</f>
        <v>104.63068514521174</v>
      </c>
      <c r="J65" s="311">
        <f>H65/G65*100</f>
        <v>49.078638847491305</v>
      </c>
    </row>
    <row r="66" spans="2:12" ht="25.5" customHeight="1" x14ac:dyDescent="0.25">
      <c r="B66" s="48">
        <v>63</v>
      </c>
      <c r="C66" s="434" t="s">
        <v>30</v>
      </c>
      <c r="D66" s="434"/>
      <c r="E66" s="434"/>
      <c r="F66" s="49">
        <f>F67+F70+F73</f>
        <v>202192.53999999998</v>
      </c>
      <c r="G66" s="321">
        <v>4241564</v>
      </c>
      <c r="H66" s="49">
        <f t="shared" ref="H66" si="16">H67+H70+H73</f>
        <v>367759.94</v>
      </c>
      <c r="I66" s="115">
        <f t="shared" si="11"/>
        <v>181.88600825727798</v>
      </c>
      <c r="J66" s="312">
        <f>H66/G66*100</f>
        <v>8.6703852635490115</v>
      </c>
    </row>
    <row r="67" spans="2:12" ht="15.75" customHeight="1" x14ac:dyDescent="0.25">
      <c r="B67" s="27">
        <v>633</v>
      </c>
      <c r="C67" s="446" t="s">
        <v>63</v>
      </c>
      <c r="D67" s="447"/>
      <c r="E67" s="448"/>
      <c r="F67" s="28">
        <f>SUM(F68:F69)</f>
        <v>39839.360000000001</v>
      </c>
      <c r="G67" s="322"/>
      <c r="H67" s="28">
        <f t="shared" ref="H67" si="17">SUM(H68:H69)</f>
        <v>134091.6</v>
      </c>
      <c r="I67" s="30">
        <f t="shared" si="11"/>
        <v>336.58070812382527</v>
      </c>
      <c r="J67" s="50"/>
    </row>
    <row r="68" spans="2:12" x14ac:dyDescent="0.25">
      <c r="B68" s="20">
        <v>6331</v>
      </c>
      <c r="C68" s="364" t="s">
        <v>31</v>
      </c>
      <c r="D68" s="364"/>
      <c r="E68" s="364"/>
      <c r="F68" s="16">
        <v>718.2</v>
      </c>
      <c r="G68" s="16"/>
      <c r="H68" s="21">
        <v>13691.6</v>
      </c>
      <c r="I68" s="17">
        <f t="shared" si="11"/>
        <v>1906.3770537454748</v>
      </c>
      <c r="J68" s="34"/>
    </row>
    <row r="69" spans="2:12" x14ac:dyDescent="0.25">
      <c r="B69" s="20">
        <v>6332</v>
      </c>
      <c r="C69" s="364" t="s">
        <v>32</v>
      </c>
      <c r="D69" s="364"/>
      <c r="E69" s="364"/>
      <c r="F69" s="16">
        <v>39121.160000000003</v>
      </c>
      <c r="G69" s="16"/>
      <c r="H69" s="21">
        <v>120400</v>
      </c>
      <c r="I69" s="17">
        <f t="shared" si="11"/>
        <v>307.76183528300282</v>
      </c>
      <c r="J69" s="34"/>
    </row>
    <row r="70" spans="2:12" x14ac:dyDescent="0.25">
      <c r="B70" s="51">
        <v>634</v>
      </c>
      <c r="C70" s="446" t="s">
        <v>64</v>
      </c>
      <c r="D70" s="447"/>
      <c r="E70" s="448"/>
      <c r="F70" s="28">
        <f>SUM(F71:F72)</f>
        <v>162353.18</v>
      </c>
      <c r="G70" s="28"/>
      <c r="H70" s="28">
        <f t="shared" ref="H70" si="18">SUM(H71:H72)</f>
        <v>0</v>
      </c>
      <c r="I70" s="30">
        <f t="shared" si="11"/>
        <v>0</v>
      </c>
      <c r="J70" s="50"/>
    </row>
    <row r="71" spans="2:12" ht="23.25" customHeight="1" x14ac:dyDescent="0.25">
      <c r="B71" s="20">
        <v>6341</v>
      </c>
      <c r="C71" s="364" t="s">
        <v>33</v>
      </c>
      <c r="D71" s="364"/>
      <c r="E71" s="364"/>
      <c r="F71" s="16">
        <v>0</v>
      </c>
      <c r="G71" s="16"/>
      <c r="H71" s="21">
        <v>0</v>
      </c>
      <c r="I71" s="313" t="e">
        <f t="shared" si="11"/>
        <v>#DIV/0!</v>
      </c>
      <c r="J71" s="34"/>
    </row>
    <row r="72" spans="2:12" ht="25.5" customHeight="1" x14ac:dyDescent="0.25">
      <c r="B72" s="20">
        <v>6342</v>
      </c>
      <c r="C72" s="364" t="s">
        <v>34</v>
      </c>
      <c r="D72" s="364"/>
      <c r="E72" s="364"/>
      <c r="F72" s="16">
        <v>162353.18</v>
      </c>
      <c r="G72" s="16"/>
      <c r="H72" s="21">
        <v>0</v>
      </c>
      <c r="I72" s="17">
        <f t="shared" si="11"/>
        <v>0</v>
      </c>
      <c r="J72" s="34"/>
    </row>
    <row r="73" spans="2:12" ht="19.5" customHeight="1" x14ac:dyDescent="0.25">
      <c r="B73" s="27">
        <v>638</v>
      </c>
      <c r="C73" s="446" t="s">
        <v>65</v>
      </c>
      <c r="D73" s="447"/>
      <c r="E73" s="448"/>
      <c r="F73" s="28">
        <f>SUM(F74)</f>
        <v>0</v>
      </c>
      <c r="G73" s="28"/>
      <c r="H73" s="28">
        <f t="shared" ref="H73" si="19">SUM(H74)</f>
        <v>233668.34</v>
      </c>
      <c r="I73" s="30" t="e">
        <f t="shared" si="11"/>
        <v>#DIV/0!</v>
      </c>
      <c r="J73" s="50"/>
    </row>
    <row r="74" spans="2:12" ht="24" customHeight="1" x14ac:dyDescent="0.25">
      <c r="B74" s="20">
        <v>6382</v>
      </c>
      <c r="C74" s="364" t="s">
        <v>35</v>
      </c>
      <c r="D74" s="364"/>
      <c r="E74" s="364"/>
      <c r="F74" s="16">
        <v>0</v>
      </c>
      <c r="G74" s="16"/>
      <c r="H74" s="21">
        <v>233668.34</v>
      </c>
      <c r="I74" s="17" t="e">
        <f t="shared" si="11"/>
        <v>#DIV/0!</v>
      </c>
      <c r="J74" s="34"/>
    </row>
    <row r="75" spans="2:12" ht="16.5" customHeight="1" x14ac:dyDescent="0.25">
      <c r="B75" s="221" t="s">
        <v>530</v>
      </c>
      <c r="C75" s="369" t="s">
        <v>531</v>
      </c>
      <c r="D75" s="370"/>
      <c r="E75" s="371"/>
      <c r="F75" s="319">
        <v>202192.54</v>
      </c>
      <c r="G75" s="319">
        <v>1588564</v>
      </c>
      <c r="H75" s="324">
        <v>134091.6</v>
      </c>
      <c r="I75" s="227">
        <f t="shared" ref="I75:I76" si="20">H75/F75*100</f>
        <v>66.318767250265509</v>
      </c>
      <c r="J75" s="310">
        <f t="shared" ref="J75:J76" si="21">H75/G75*100</f>
        <v>8.4410574581823585</v>
      </c>
      <c r="L75" s="107"/>
    </row>
    <row r="76" spans="2:12" ht="15.75" customHeight="1" x14ac:dyDescent="0.25">
      <c r="B76" s="221" t="s">
        <v>532</v>
      </c>
      <c r="C76" s="369" t="s">
        <v>533</v>
      </c>
      <c r="D76" s="370"/>
      <c r="E76" s="371"/>
      <c r="F76" s="319">
        <v>0</v>
      </c>
      <c r="G76" s="319">
        <v>2653000</v>
      </c>
      <c r="H76" s="324">
        <v>233668.34</v>
      </c>
      <c r="I76" s="227" t="e">
        <f t="shared" si="20"/>
        <v>#DIV/0!</v>
      </c>
      <c r="J76" s="310">
        <f t="shared" si="21"/>
        <v>8.8077022238974756</v>
      </c>
    </row>
    <row r="77" spans="2:12" x14ac:dyDescent="0.25">
      <c r="B77" s="48">
        <v>64</v>
      </c>
      <c r="C77" s="434" t="s">
        <v>36</v>
      </c>
      <c r="D77" s="434"/>
      <c r="E77" s="434"/>
      <c r="F77" s="49">
        <f>F78+F80</f>
        <v>157657.43000000002</v>
      </c>
      <c r="G77" s="321">
        <v>368300</v>
      </c>
      <c r="H77" s="49">
        <f t="shared" ref="H77" si="22">H78+H80</f>
        <v>122723.04999999999</v>
      </c>
      <c r="I77" s="115">
        <f t="shared" si="11"/>
        <v>77.841589831827136</v>
      </c>
      <c r="J77" s="312">
        <f>H77/G77*100</f>
        <v>33.321490632636433</v>
      </c>
    </row>
    <row r="78" spans="2:12" x14ac:dyDescent="0.25">
      <c r="B78" s="27">
        <v>641</v>
      </c>
      <c r="C78" s="446" t="s">
        <v>66</v>
      </c>
      <c r="D78" s="447"/>
      <c r="E78" s="448"/>
      <c r="F78" s="28">
        <f>SUM(F79)</f>
        <v>0</v>
      </c>
      <c r="G78" s="28"/>
      <c r="H78" s="28">
        <f t="shared" ref="H78" si="23">SUM(H79)</f>
        <v>0</v>
      </c>
      <c r="I78" s="30" t="e">
        <f t="shared" si="11"/>
        <v>#DIV/0!</v>
      </c>
      <c r="J78" s="50"/>
    </row>
    <row r="79" spans="2:12" ht="23.25" customHeight="1" x14ac:dyDescent="0.25">
      <c r="B79" s="20">
        <v>6413</v>
      </c>
      <c r="C79" s="385" t="s">
        <v>37</v>
      </c>
      <c r="D79" s="385"/>
      <c r="E79" s="385"/>
      <c r="F79" s="17">
        <v>0</v>
      </c>
      <c r="G79" s="17"/>
      <c r="H79" s="22">
        <v>0</v>
      </c>
      <c r="I79" s="17" t="e">
        <f t="shared" si="11"/>
        <v>#DIV/0!</v>
      </c>
      <c r="J79" s="34"/>
    </row>
    <row r="80" spans="2:12" ht="17.25" customHeight="1" x14ac:dyDescent="0.25">
      <c r="B80" s="27">
        <v>642</v>
      </c>
      <c r="C80" s="446" t="s">
        <v>67</v>
      </c>
      <c r="D80" s="447"/>
      <c r="E80" s="448"/>
      <c r="F80" s="30">
        <f>SUM(F81:F84)</f>
        <v>157657.43000000002</v>
      </c>
      <c r="G80" s="30"/>
      <c r="H80" s="30">
        <f t="shared" ref="H80" si="24">SUM(H81:H84)</f>
        <v>122723.04999999999</v>
      </c>
      <c r="I80" s="30">
        <f t="shared" si="11"/>
        <v>77.841589831827136</v>
      </c>
      <c r="J80" s="50"/>
    </row>
    <row r="81" spans="2:10" ht="24" customHeight="1" x14ac:dyDescent="0.25">
      <c r="B81" s="20">
        <v>6421</v>
      </c>
      <c r="C81" s="385" t="s">
        <v>38</v>
      </c>
      <c r="D81" s="385"/>
      <c r="E81" s="385"/>
      <c r="F81" s="17">
        <v>136210.14000000001</v>
      </c>
      <c r="G81" s="17"/>
      <c r="H81" s="22">
        <v>113470.43</v>
      </c>
      <c r="I81" s="17">
        <f t="shared" si="11"/>
        <v>83.305420580288654</v>
      </c>
      <c r="J81" s="34"/>
    </row>
    <row r="82" spans="2:10" ht="24.75" customHeight="1" x14ac:dyDescent="0.25">
      <c r="B82" s="20">
        <v>6422</v>
      </c>
      <c r="C82" s="385" t="s">
        <v>39</v>
      </c>
      <c r="D82" s="385"/>
      <c r="E82" s="385"/>
      <c r="F82" s="17">
        <v>5270.85</v>
      </c>
      <c r="G82" s="17"/>
      <c r="H82" s="22">
        <v>5792.23</v>
      </c>
      <c r="I82" s="17">
        <f t="shared" si="11"/>
        <v>109.89176318810057</v>
      </c>
      <c r="J82" s="34"/>
    </row>
    <row r="83" spans="2:10" ht="24.75" customHeight="1" x14ac:dyDescent="0.25">
      <c r="B83" s="20">
        <v>6423</v>
      </c>
      <c r="C83" s="385" t="s">
        <v>40</v>
      </c>
      <c r="D83" s="385"/>
      <c r="E83" s="385"/>
      <c r="F83" s="17">
        <v>15971.66</v>
      </c>
      <c r="G83" s="17"/>
      <c r="H83" s="22">
        <v>3358.52</v>
      </c>
      <c r="I83" s="89">
        <f>H83/F83*100</f>
        <v>21.027995837627397</v>
      </c>
      <c r="J83" s="34"/>
    </row>
    <row r="84" spans="2:10" x14ac:dyDescent="0.25">
      <c r="B84" s="20">
        <v>6429</v>
      </c>
      <c r="C84" s="385" t="s">
        <v>41</v>
      </c>
      <c r="D84" s="385"/>
      <c r="E84" s="385"/>
      <c r="F84" s="17">
        <v>204.78</v>
      </c>
      <c r="G84" s="17"/>
      <c r="H84" s="22">
        <v>101.87</v>
      </c>
      <c r="I84" s="17">
        <f t="shared" si="11"/>
        <v>49.746068952046102</v>
      </c>
      <c r="J84" s="34"/>
    </row>
    <row r="85" spans="2:10" x14ac:dyDescent="0.25">
      <c r="B85" s="221" t="s">
        <v>529</v>
      </c>
      <c r="C85" s="369" t="s">
        <v>153</v>
      </c>
      <c r="D85" s="370"/>
      <c r="E85" s="371"/>
      <c r="F85" s="319">
        <v>0</v>
      </c>
      <c r="G85" s="319">
        <v>1000</v>
      </c>
      <c r="H85" s="324">
        <f>H79</f>
        <v>0</v>
      </c>
      <c r="I85" s="227" t="e">
        <f t="shared" ref="I85:I86" si="25">H85/F85*100</f>
        <v>#DIV/0!</v>
      </c>
      <c r="J85" s="310">
        <f t="shared" ref="J85:J86" si="26">H85/G85*100</f>
        <v>0</v>
      </c>
    </row>
    <row r="86" spans="2:10" x14ac:dyDescent="0.25">
      <c r="B86" s="221" t="s">
        <v>534</v>
      </c>
      <c r="C86" s="369" t="s">
        <v>535</v>
      </c>
      <c r="D86" s="370"/>
      <c r="E86" s="371"/>
      <c r="F86" s="319">
        <v>157657.43</v>
      </c>
      <c r="G86" s="319">
        <v>367300</v>
      </c>
      <c r="H86" s="324">
        <f>H80</f>
        <v>122723.04999999999</v>
      </c>
      <c r="I86" s="227">
        <f t="shared" si="25"/>
        <v>77.841589831827136</v>
      </c>
      <c r="J86" s="310">
        <f t="shared" si="26"/>
        <v>33.412210726926219</v>
      </c>
    </row>
    <row r="87" spans="2:10" ht="37.5" customHeight="1" x14ac:dyDescent="0.25">
      <c r="B87" s="48">
        <v>65</v>
      </c>
      <c r="C87" s="434" t="s">
        <v>42</v>
      </c>
      <c r="D87" s="434"/>
      <c r="E87" s="434"/>
      <c r="F87" s="52">
        <f>F88+F91+F94</f>
        <v>99452.51999999999</v>
      </c>
      <c r="G87" s="323">
        <v>550000</v>
      </c>
      <c r="H87" s="52">
        <f t="shared" ref="H87" si="27">H88+H91+H94</f>
        <v>227473.31</v>
      </c>
      <c r="I87" s="115">
        <f t="shared" si="11"/>
        <v>228.72553656760033</v>
      </c>
      <c r="J87" s="312">
        <f>H87/G87*100</f>
        <v>41.35878363636364</v>
      </c>
    </row>
    <row r="88" spans="2:10" ht="17.25" customHeight="1" x14ac:dyDescent="0.25">
      <c r="B88" s="27">
        <v>651</v>
      </c>
      <c r="C88" s="446" t="s">
        <v>68</v>
      </c>
      <c r="D88" s="447"/>
      <c r="E88" s="448"/>
      <c r="F88" s="30">
        <f>SUM(F89:F90)</f>
        <v>2807.06</v>
      </c>
      <c r="G88" s="30"/>
      <c r="H88" s="30">
        <f t="shared" ref="H88" si="28">SUM(H89:H90)</f>
        <v>13879.01</v>
      </c>
      <c r="I88" s="30">
        <f t="shared" ref="I88:I116" si="29">H88/F88*100</f>
        <v>494.432252962174</v>
      </c>
      <c r="J88" s="50"/>
    </row>
    <row r="89" spans="2:10" x14ac:dyDescent="0.25">
      <c r="B89" s="20">
        <v>6513</v>
      </c>
      <c r="C89" s="364" t="s">
        <v>43</v>
      </c>
      <c r="D89" s="364"/>
      <c r="E89" s="364"/>
      <c r="F89" s="17">
        <v>88.13</v>
      </c>
      <c r="G89" s="17"/>
      <c r="H89" s="22">
        <v>4.07</v>
      </c>
      <c r="I89" s="17">
        <f t="shared" si="29"/>
        <v>4.6181776920458422</v>
      </c>
      <c r="J89" s="34"/>
    </row>
    <row r="90" spans="2:10" x14ac:dyDescent="0.25">
      <c r="B90" s="20">
        <v>6514</v>
      </c>
      <c r="C90" s="364" t="s">
        <v>44</v>
      </c>
      <c r="D90" s="364"/>
      <c r="E90" s="364"/>
      <c r="F90" s="17">
        <v>2718.93</v>
      </c>
      <c r="G90" s="17"/>
      <c r="H90" s="22">
        <v>13874.94</v>
      </c>
      <c r="I90" s="17">
        <f t="shared" si="29"/>
        <v>510.30883472542519</v>
      </c>
      <c r="J90" s="34"/>
    </row>
    <row r="91" spans="2:10" x14ac:dyDescent="0.25">
      <c r="B91" s="27">
        <v>652</v>
      </c>
      <c r="C91" s="446" t="s">
        <v>69</v>
      </c>
      <c r="D91" s="447"/>
      <c r="E91" s="448"/>
      <c r="F91" s="30">
        <f>SUM(F92:F93)</f>
        <v>2678.5</v>
      </c>
      <c r="G91" s="30"/>
      <c r="H91" s="30">
        <f t="shared" ref="H91" si="30">SUM(H92:H93)</f>
        <v>89018.26</v>
      </c>
      <c r="I91" s="30">
        <f t="shared" si="29"/>
        <v>3323.4369983199549</v>
      </c>
      <c r="J91" s="50"/>
    </row>
    <row r="92" spans="2:10" x14ac:dyDescent="0.25">
      <c r="B92" s="20">
        <v>6522</v>
      </c>
      <c r="C92" s="364" t="s">
        <v>45</v>
      </c>
      <c r="D92" s="364"/>
      <c r="E92" s="364"/>
      <c r="F92" s="17">
        <v>41.51</v>
      </c>
      <c r="G92" s="17"/>
      <c r="H92" s="22">
        <v>294.29000000000002</v>
      </c>
      <c r="I92" s="17">
        <f t="shared" si="29"/>
        <v>708.9616959768731</v>
      </c>
      <c r="J92" s="34"/>
    </row>
    <row r="93" spans="2:10" x14ac:dyDescent="0.25">
      <c r="B93" s="20">
        <v>6526</v>
      </c>
      <c r="C93" s="364" t="s">
        <v>46</v>
      </c>
      <c r="D93" s="364"/>
      <c r="E93" s="364"/>
      <c r="F93" s="17">
        <v>2636.99</v>
      </c>
      <c r="G93" s="17"/>
      <c r="H93" s="22">
        <v>88723.97</v>
      </c>
      <c r="I93" s="17">
        <f t="shared" si="29"/>
        <v>3364.5925847272842</v>
      </c>
      <c r="J93" s="34"/>
    </row>
    <row r="94" spans="2:10" x14ac:dyDescent="0.25">
      <c r="B94" s="27">
        <v>653</v>
      </c>
      <c r="C94" s="446" t="s">
        <v>70</v>
      </c>
      <c r="D94" s="447"/>
      <c r="E94" s="448"/>
      <c r="F94" s="30">
        <f>SUM(F95:F96)</f>
        <v>93966.959999999992</v>
      </c>
      <c r="G94" s="30"/>
      <c r="H94" s="30">
        <f t="shared" ref="H94" si="31">SUM(H95:H96)</f>
        <v>124576.04000000001</v>
      </c>
      <c r="I94" s="30">
        <f t="shared" si="29"/>
        <v>132.57430058394993</v>
      </c>
      <c r="J94" s="50"/>
    </row>
    <row r="95" spans="2:10" x14ac:dyDescent="0.25">
      <c r="B95" s="20">
        <v>6531</v>
      </c>
      <c r="C95" s="364" t="s">
        <v>47</v>
      </c>
      <c r="D95" s="364"/>
      <c r="E95" s="364"/>
      <c r="F95" s="17">
        <v>23925.53</v>
      </c>
      <c r="G95" s="17"/>
      <c r="H95" s="22">
        <v>47061.97</v>
      </c>
      <c r="I95" s="313">
        <f t="shared" si="29"/>
        <v>196.7018912433706</v>
      </c>
      <c r="J95" s="34"/>
    </row>
    <row r="96" spans="2:10" x14ac:dyDescent="0.25">
      <c r="B96" s="20">
        <v>6532</v>
      </c>
      <c r="C96" s="364" t="s">
        <v>48</v>
      </c>
      <c r="D96" s="364"/>
      <c r="E96" s="364"/>
      <c r="F96" s="17">
        <v>70041.429999999993</v>
      </c>
      <c r="G96" s="17"/>
      <c r="H96" s="22">
        <v>77514.070000000007</v>
      </c>
      <c r="I96" s="17">
        <f t="shared" si="29"/>
        <v>110.66888554388454</v>
      </c>
      <c r="J96" s="34"/>
    </row>
    <row r="97" spans="2:10" x14ac:dyDescent="0.25">
      <c r="B97" s="221" t="s">
        <v>529</v>
      </c>
      <c r="C97" s="369" t="s">
        <v>153</v>
      </c>
      <c r="D97" s="370"/>
      <c r="E97" s="371"/>
      <c r="F97" s="319">
        <v>2636.99</v>
      </c>
      <c r="G97" s="319">
        <v>100000</v>
      </c>
      <c r="H97" s="325">
        <f>H93</f>
        <v>88723.97</v>
      </c>
      <c r="I97" s="227">
        <f t="shared" ref="I97:I98" si="32">H97/F97*100</f>
        <v>3364.5925847272842</v>
      </c>
      <c r="J97" s="310">
        <f t="shared" ref="J97:J98" si="33">H97/G97*100</f>
        <v>88.723969999999994</v>
      </c>
    </row>
    <row r="98" spans="2:10" x14ac:dyDescent="0.25">
      <c r="B98" s="221" t="s">
        <v>534</v>
      </c>
      <c r="C98" s="369" t="s">
        <v>535</v>
      </c>
      <c r="D98" s="370"/>
      <c r="E98" s="371"/>
      <c r="F98" s="319">
        <v>96815.53</v>
      </c>
      <c r="G98" s="319">
        <v>450000</v>
      </c>
      <c r="H98" s="325">
        <f>H87-H93</f>
        <v>138749.34</v>
      </c>
      <c r="I98" s="227">
        <f t="shared" si="32"/>
        <v>143.31310276357522</v>
      </c>
      <c r="J98" s="310">
        <f t="shared" si="33"/>
        <v>30.833186666666666</v>
      </c>
    </row>
    <row r="99" spans="2:10" ht="25.5" customHeight="1" x14ac:dyDescent="0.25">
      <c r="B99" s="48">
        <v>66</v>
      </c>
      <c r="C99" s="413" t="s">
        <v>49</v>
      </c>
      <c r="D99" s="413"/>
      <c r="E99" s="413"/>
      <c r="F99" s="49">
        <f>F100+F102</f>
        <v>0</v>
      </c>
      <c r="G99" s="321">
        <v>27036</v>
      </c>
      <c r="H99" s="49">
        <f t="shared" ref="H99" si="34">H100+H102</f>
        <v>10588.13</v>
      </c>
      <c r="I99" s="115" t="e">
        <f t="shared" si="29"/>
        <v>#DIV/0!</v>
      </c>
      <c r="J99" s="312">
        <f>H99/G99*100</f>
        <v>39.163078857819201</v>
      </c>
    </row>
    <row r="100" spans="2:10" ht="25.5" customHeight="1" x14ac:dyDescent="0.25">
      <c r="B100" s="27">
        <v>661</v>
      </c>
      <c r="C100" s="446" t="s">
        <v>71</v>
      </c>
      <c r="D100" s="447"/>
      <c r="E100" s="448"/>
      <c r="F100" s="28">
        <f>SUM(F101)</f>
        <v>0</v>
      </c>
      <c r="G100" s="28"/>
      <c r="H100" s="28">
        <f t="shared" ref="H100" si="35">SUM(H101)</f>
        <v>10438.129999999999</v>
      </c>
      <c r="I100" s="30" t="e">
        <f t="shared" si="29"/>
        <v>#DIV/0!</v>
      </c>
      <c r="J100" s="50"/>
    </row>
    <row r="101" spans="2:10" x14ac:dyDescent="0.25">
      <c r="B101" s="20">
        <v>6615</v>
      </c>
      <c r="C101" s="445" t="s">
        <v>50</v>
      </c>
      <c r="D101" s="445"/>
      <c r="E101" s="445"/>
      <c r="F101" s="16">
        <v>0</v>
      </c>
      <c r="G101" s="16"/>
      <c r="H101" s="21">
        <v>10438.129999999999</v>
      </c>
      <c r="I101" s="17" t="e">
        <f t="shared" si="29"/>
        <v>#DIV/0!</v>
      </c>
      <c r="J101" s="34"/>
    </row>
    <row r="102" spans="2:10" ht="24" customHeight="1" x14ac:dyDescent="0.25">
      <c r="B102" s="27">
        <v>663</v>
      </c>
      <c r="C102" s="446" t="s">
        <v>72</v>
      </c>
      <c r="D102" s="447"/>
      <c r="E102" s="448"/>
      <c r="F102" s="28">
        <f>SUM(F103:F104)</f>
        <v>0</v>
      </c>
      <c r="G102" s="28"/>
      <c r="H102" s="28">
        <f t="shared" ref="H102" si="36">SUM(H103:H104)</f>
        <v>150</v>
      </c>
      <c r="I102" s="30" t="e">
        <f t="shared" si="29"/>
        <v>#DIV/0!</v>
      </c>
      <c r="J102" s="50"/>
    </row>
    <row r="103" spans="2:10" x14ac:dyDescent="0.25">
      <c r="B103" s="20">
        <v>6631</v>
      </c>
      <c r="C103" s="445" t="s">
        <v>51</v>
      </c>
      <c r="D103" s="445"/>
      <c r="E103" s="445"/>
      <c r="F103" s="16">
        <v>0</v>
      </c>
      <c r="G103" s="16"/>
      <c r="H103" s="21">
        <v>150</v>
      </c>
      <c r="I103" s="17" t="e">
        <f t="shared" si="29"/>
        <v>#DIV/0!</v>
      </c>
      <c r="J103" s="34"/>
    </row>
    <row r="104" spans="2:10" x14ac:dyDescent="0.25">
      <c r="B104" s="20">
        <v>6632</v>
      </c>
      <c r="C104" s="445" t="s">
        <v>52</v>
      </c>
      <c r="D104" s="445"/>
      <c r="E104" s="445"/>
      <c r="F104" s="16">
        <v>0</v>
      </c>
      <c r="G104" s="16"/>
      <c r="H104" s="21">
        <v>0</v>
      </c>
      <c r="I104" s="17" t="e">
        <f t="shared" si="29"/>
        <v>#DIV/0!</v>
      </c>
      <c r="J104" s="34"/>
    </row>
    <row r="105" spans="2:10" x14ac:dyDescent="0.25">
      <c r="B105" s="221" t="s">
        <v>536</v>
      </c>
      <c r="C105" s="426" t="s">
        <v>154</v>
      </c>
      <c r="D105" s="427"/>
      <c r="E105" s="428"/>
      <c r="F105" s="319">
        <v>0</v>
      </c>
      <c r="G105" s="319">
        <v>17036</v>
      </c>
      <c r="H105" s="324">
        <f>H101</f>
        <v>10438.129999999999</v>
      </c>
      <c r="I105" s="227" t="e">
        <f t="shared" ref="I105:I106" si="37">H105/F105*100</f>
        <v>#DIV/0!</v>
      </c>
      <c r="J105" s="310">
        <f t="shared" ref="J105:J106" si="38">H105/G105*100</f>
        <v>61.271014322610938</v>
      </c>
    </row>
    <row r="106" spans="2:10" x14ac:dyDescent="0.25">
      <c r="B106" s="221" t="s">
        <v>537</v>
      </c>
      <c r="C106" s="426" t="s">
        <v>538</v>
      </c>
      <c r="D106" s="427"/>
      <c r="E106" s="428"/>
      <c r="F106" s="319">
        <v>0</v>
      </c>
      <c r="G106" s="319">
        <v>10000</v>
      </c>
      <c r="H106" s="324">
        <f>H102</f>
        <v>150</v>
      </c>
      <c r="I106" s="227" t="e">
        <f t="shared" si="37"/>
        <v>#DIV/0!</v>
      </c>
      <c r="J106" s="310">
        <f t="shared" si="38"/>
        <v>1.5</v>
      </c>
    </row>
    <row r="107" spans="2:10" x14ac:dyDescent="0.25">
      <c r="B107" s="48">
        <v>68</v>
      </c>
      <c r="C107" s="495" t="s">
        <v>55</v>
      </c>
      <c r="D107" s="491"/>
      <c r="E107" s="496"/>
      <c r="F107" s="49">
        <f>F108</f>
        <v>1048</v>
      </c>
      <c r="G107" s="321">
        <v>10000</v>
      </c>
      <c r="H107" s="49">
        <f t="shared" ref="H107" si="39">H108</f>
        <v>0</v>
      </c>
      <c r="I107" s="115">
        <f t="shared" si="29"/>
        <v>0</v>
      </c>
      <c r="J107" s="312">
        <f>H107/G107*100</f>
        <v>0</v>
      </c>
    </row>
    <row r="108" spans="2:10" x14ac:dyDescent="0.25">
      <c r="B108" s="27">
        <v>681</v>
      </c>
      <c r="C108" s="449" t="s">
        <v>527</v>
      </c>
      <c r="D108" s="450"/>
      <c r="E108" s="451"/>
      <c r="F108" s="28">
        <f>SUM(F109)</f>
        <v>1048</v>
      </c>
      <c r="G108" s="28"/>
      <c r="H108" s="28">
        <f t="shared" ref="H108" si="40">SUM(H109)</f>
        <v>0</v>
      </c>
      <c r="I108" s="30">
        <f t="shared" si="29"/>
        <v>0</v>
      </c>
      <c r="J108" s="315" t="e">
        <f>H108/G108*100</f>
        <v>#DIV/0!</v>
      </c>
    </row>
    <row r="109" spans="2:10" x14ac:dyDescent="0.25">
      <c r="B109" s="20">
        <v>6819</v>
      </c>
      <c r="C109" s="452" t="s">
        <v>528</v>
      </c>
      <c r="D109" s="395"/>
      <c r="E109" s="453"/>
      <c r="F109" s="16">
        <v>1048</v>
      </c>
      <c r="G109" s="16"/>
      <c r="H109" s="21">
        <v>0</v>
      </c>
      <c r="I109" s="17">
        <f t="shared" si="29"/>
        <v>0</v>
      </c>
      <c r="J109" s="79"/>
    </row>
    <row r="110" spans="2:10" x14ac:dyDescent="0.25">
      <c r="B110" s="221" t="s">
        <v>529</v>
      </c>
      <c r="C110" s="369" t="s">
        <v>153</v>
      </c>
      <c r="D110" s="370"/>
      <c r="E110" s="371"/>
      <c r="F110" s="319">
        <v>1048</v>
      </c>
      <c r="G110" s="319">
        <v>10000</v>
      </c>
      <c r="H110" s="324">
        <v>0</v>
      </c>
      <c r="I110" s="227">
        <f t="shared" ref="I110" si="41">H110/F110*100</f>
        <v>0</v>
      </c>
      <c r="J110" s="249">
        <f>H110/G110*100</f>
        <v>0</v>
      </c>
    </row>
    <row r="111" spans="2:10" x14ac:dyDescent="0.25">
      <c r="B111" s="23">
        <v>7</v>
      </c>
      <c r="C111" s="497" t="s">
        <v>3</v>
      </c>
      <c r="D111" s="497"/>
      <c r="E111" s="497"/>
      <c r="F111" s="24">
        <f>F112</f>
        <v>11412.96</v>
      </c>
      <c r="G111" s="24">
        <f t="shared" ref="G111:H111" si="42">G112</f>
        <v>20000</v>
      </c>
      <c r="H111" s="24">
        <f t="shared" si="42"/>
        <v>3225.24</v>
      </c>
      <c r="I111" s="25">
        <f t="shared" si="29"/>
        <v>28.259452411994783</v>
      </c>
      <c r="J111" s="26">
        <f>H111/G111*100</f>
        <v>16.126199999999997</v>
      </c>
    </row>
    <row r="112" spans="2:10" ht="24.75" customHeight="1" x14ac:dyDescent="0.25">
      <c r="B112" s="48">
        <v>71</v>
      </c>
      <c r="C112" s="434" t="s">
        <v>53</v>
      </c>
      <c r="D112" s="434"/>
      <c r="E112" s="434"/>
      <c r="F112" s="49">
        <f>F113</f>
        <v>11412.96</v>
      </c>
      <c r="G112" s="321">
        <v>20000</v>
      </c>
      <c r="H112" s="49">
        <f>H113</f>
        <v>3225.24</v>
      </c>
      <c r="I112" s="115">
        <f t="shared" si="29"/>
        <v>28.259452411994783</v>
      </c>
      <c r="J112" s="312">
        <f>H112/G112*100</f>
        <v>16.126199999999997</v>
      </c>
    </row>
    <row r="113" spans="2:10" ht="24.75" customHeight="1" x14ac:dyDescent="0.25">
      <c r="B113" s="27">
        <v>711</v>
      </c>
      <c r="C113" s="446" t="s">
        <v>73</v>
      </c>
      <c r="D113" s="447"/>
      <c r="E113" s="448"/>
      <c r="F113" s="28">
        <f>SUM(F114)</f>
        <v>11412.96</v>
      </c>
      <c r="G113" s="28"/>
      <c r="H113" s="28">
        <f>SUM(H114)</f>
        <v>3225.24</v>
      </c>
      <c r="I113" s="116">
        <f t="shared" si="29"/>
        <v>28.259452411994783</v>
      </c>
      <c r="J113" s="315" t="e">
        <f>H113/G113*100</f>
        <v>#DIV/0!</v>
      </c>
    </row>
    <row r="114" spans="2:10" x14ac:dyDescent="0.25">
      <c r="B114" s="20">
        <v>7111</v>
      </c>
      <c r="C114" s="363" t="s">
        <v>54</v>
      </c>
      <c r="D114" s="364"/>
      <c r="E114" s="365"/>
      <c r="F114" s="16">
        <v>11412.96</v>
      </c>
      <c r="G114" s="16"/>
      <c r="H114" s="21">
        <v>3225.24</v>
      </c>
      <c r="I114" s="17">
        <f t="shared" si="29"/>
        <v>28.259452411994783</v>
      </c>
      <c r="J114" s="34"/>
    </row>
    <row r="115" spans="2:10" ht="24.75" customHeight="1" x14ac:dyDescent="0.25">
      <c r="B115" s="223" t="s">
        <v>539</v>
      </c>
      <c r="C115" s="439" t="s">
        <v>540</v>
      </c>
      <c r="D115" s="440"/>
      <c r="E115" s="441"/>
      <c r="F115" s="320">
        <v>11412.96</v>
      </c>
      <c r="G115" s="320">
        <v>20000</v>
      </c>
      <c r="H115" s="320">
        <v>3225.24</v>
      </c>
      <c r="I115" s="239">
        <f t="shared" ref="I115" si="43">H115/F115*100</f>
        <v>28.259452411994783</v>
      </c>
      <c r="J115" s="310">
        <f>H115/G115*100</f>
        <v>16.126199999999997</v>
      </c>
    </row>
    <row r="116" spans="2:10" ht="15.75" thickBot="1" x14ac:dyDescent="0.3">
      <c r="B116" s="222"/>
      <c r="C116" s="493" t="s">
        <v>56</v>
      </c>
      <c r="D116" s="493"/>
      <c r="E116" s="494"/>
      <c r="F116" s="32">
        <f>F51+F111</f>
        <v>943877.82</v>
      </c>
      <c r="G116" s="32">
        <f>G51+G111</f>
        <v>6223400</v>
      </c>
      <c r="H116" s="31">
        <f>H51+H111</f>
        <v>1225746.17</v>
      </c>
      <c r="I116" s="32">
        <f t="shared" si="29"/>
        <v>129.86280046288195</v>
      </c>
      <c r="J116" s="35">
        <f>H116/G116*100</f>
        <v>19.695763891120606</v>
      </c>
    </row>
    <row r="117" spans="2:10" x14ac:dyDescent="0.25">
      <c r="B117" s="75"/>
      <c r="C117" s="76"/>
      <c r="D117" s="76"/>
      <c r="E117" s="76"/>
      <c r="F117" s="77"/>
      <c r="G117" s="77"/>
      <c r="H117" s="77"/>
      <c r="I117" s="77"/>
      <c r="J117" s="77"/>
    </row>
    <row r="118" spans="2:10" x14ac:dyDescent="0.25">
      <c r="B118" s="75"/>
      <c r="C118" s="76"/>
      <c r="D118" s="76"/>
      <c r="E118" s="76"/>
      <c r="F118" s="77"/>
      <c r="G118" s="77"/>
      <c r="H118" s="77"/>
      <c r="I118" s="77"/>
      <c r="J118" s="77"/>
    </row>
    <row r="119" spans="2:10" x14ac:dyDescent="0.25">
      <c r="B119" s="75"/>
      <c r="C119" s="76"/>
      <c r="D119" s="76"/>
      <c r="E119" s="76"/>
      <c r="F119" s="77"/>
      <c r="G119" s="77"/>
      <c r="H119" s="77"/>
      <c r="I119" s="77"/>
      <c r="J119" s="77"/>
    </row>
    <row r="120" spans="2:10" x14ac:dyDescent="0.25">
      <c r="B120" s="75"/>
      <c r="C120" s="76"/>
      <c r="D120" s="76"/>
      <c r="E120" s="76"/>
      <c r="F120" s="77"/>
      <c r="G120" s="77"/>
      <c r="H120" s="77"/>
      <c r="I120" s="77"/>
      <c r="J120" s="77"/>
    </row>
    <row r="121" spans="2:10" x14ac:dyDescent="0.25">
      <c r="B121" s="75"/>
      <c r="C121" s="76"/>
      <c r="D121" s="76"/>
      <c r="E121" s="76"/>
      <c r="F121" s="77"/>
      <c r="G121" s="77"/>
      <c r="H121" s="77"/>
      <c r="I121" s="77"/>
      <c r="J121" s="77"/>
    </row>
    <row r="122" spans="2:10" x14ac:dyDescent="0.25">
      <c r="B122" s="75"/>
      <c r="C122" s="76"/>
      <c r="D122" s="76"/>
      <c r="E122" s="76"/>
      <c r="F122" s="77"/>
      <c r="G122" s="77"/>
      <c r="H122" s="77"/>
      <c r="I122" s="77"/>
      <c r="J122" s="77"/>
    </row>
    <row r="123" spans="2:10" x14ac:dyDescent="0.25">
      <c r="B123" s="75"/>
      <c r="C123" s="76"/>
      <c r="D123" s="76"/>
      <c r="E123" s="76"/>
      <c r="F123" s="77"/>
      <c r="G123" s="77"/>
      <c r="H123" s="77"/>
      <c r="I123" s="77"/>
      <c r="J123" s="77"/>
    </row>
    <row r="124" spans="2:10" x14ac:dyDescent="0.25">
      <c r="B124" s="75"/>
      <c r="C124" s="76"/>
      <c r="D124" s="76"/>
      <c r="E124" s="76"/>
      <c r="F124" s="77"/>
      <c r="G124" s="77"/>
      <c r="H124" s="77"/>
      <c r="I124" s="77"/>
      <c r="J124" s="77"/>
    </row>
    <row r="125" spans="2:10" x14ac:dyDescent="0.25">
      <c r="B125" s="75"/>
      <c r="C125" s="76"/>
      <c r="D125" s="76"/>
      <c r="E125" s="76"/>
      <c r="F125" s="77"/>
      <c r="G125" s="77"/>
      <c r="H125" s="77"/>
      <c r="I125" s="77"/>
      <c r="J125" s="77"/>
    </row>
    <row r="126" spans="2:10" x14ac:dyDescent="0.25">
      <c r="B126" s="75"/>
      <c r="C126" s="76"/>
      <c r="D126" s="76"/>
      <c r="E126" s="76"/>
      <c r="F126" s="77"/>
      <c r="G126" s="77"/>
      <c r="H126" s="77"/>
      <c r="I126" s="77"/>
      <c r="J126" s="77"/>
    </row>
    <row r="127" spans="2:10" x14ac:dyDescent="0.25">
      <c r="B127" s="75"/>
      <c r="C127" s="76"/>
      <c r="D127" s="76"/>
      <c r="E127" s="76"/>
      <c r="F127" s="77"/>
      <c r="G127" s="77"/>
      <c r="H127" s="77"/>
      <c r="I127" s="77"/>
      <c r="J127" s="77"/>
    </row>
    <row r="128" spans="2:10" x14ac:dyDescent="0.25">
      <c r="B128" s="75"/>
      <c r="C128" s="76"/>
      <c r="D128" s="76"/>
      <c r="E128" s="76"/>
      <c r="F128" s="77"/>
      <c r="G128" s="77"/>
      <c r="H128" s="77"/>
      <c r="I128" s="77"/>
      <c r="J128" s="77"/>
    </row>
    <row r="129" spans="2:13" x14ac:dyDescent="0.25">
      <c r="B129" s="75"/>
      <c r="C129" s="76"/>
      <c r="D129" s="76"/>
      <c r="E129" s="76"/>
      <c r="F129" s="77"/>
      <c r="G129" s="77"/>
      <c r="H129" s="77"/>
      <c r="I129" s="77"/>
      <c r="J129" s="77"/>
    </row>
    <row r="130" spans="2:13" x14ac:dyDescent="0.25">
      <c r="B130" s="75"/>
      <c r="C130" s="76"/>
      <c r="D130" s="76"/>
      <c r="E130" s="76"/>
      <c r="F130" s="77"/>
      <c r="G130" s="77"/>
      <c r="H130" s="77"/>
      <c r="I130" s="77"/>
      <c r="J130" s="77"/>
    </row>
    <row r="131" spans="2:13" ht="15.75" thickBot="1" x14ac:dyDescent="0.3">
      <c r="B131" s="3" t="s">
        <v>59</v>
      </c>
    </row>
    <row r="132" spans="2:13" ht="33.75" customHeight="1" x14ac:dyDescent="0.25">
      <c r="B132" s="44" t="s">
        <v>18</v>
      </c>
      <c r="C132" s="490" t="s">
        <v>19</v>
      </c>
      <c r="D132" s="490"/>
      <c r="E132" s="490"/>
      <c r="F132" s="45" t="s">
        <v>661</v>
      </c>
      <c r="G132" s="45" t="s">
        <v>656</v>
      </c>
      <c r="H132" s="46" t="s">
        <v>662</v>
      </c>
      <c r="I132" s="45" t="s">
        <v>57</v>
      </c>
      <c r="J132" s="47" t="s">
        <v>58</v>
      </c>
    </row>
    <row r="133" spans="2:13" x14ac:dyDescent="0.25">
      <c r="B133" s="54">
        <v>1</v>
      </c>
      <c r="C133" s="454">
        <v>2</v>
      </c>
      <c r="D133" s="455"/>
      <c r="E133" s="456"/>
      <c r="F133" s="14">
        <v>3</v>
      </c>
      <c r="G133" s="257">
        <v>5</v>
      </c>
      <c r="H133" s="15">
        <v>6</v>
      </c>
      <c r="I133" s="14">
        <v>7</v>
      </c>
      <c r="J133" s="55">
        <v>8</v>
      </c>
    </row>
    <row r="134" spans="2:13" x14ac:dyDescent="0.25">
      <c r="B134" s="56">
        <v>3</v>
      </c>
      <c r="C134" s="498" t="s">
        <v>5</v>
      </c>
      <c r="D134" s="499"/>
      <c r="E134" s="500"/>
      <c r="F134" s="308">
        <f>F135+F144+F184+F194+F201+F205+F211</f>
        <v>923383.09000000008</v>
      </c>
      <c r="G134" s="308">
        <f>G135+G144+G184+G194+G201+G205+G211</f>
        <v>2310100</v>
      </c>
      <c r="H134" s="308">
        <f>H135+H144+H184+H194+H201+H205+H211</f>
        <v>700309.33</v>
      </c>
      <c r="I134" s="316">
        <f t="shared" ref="I134:I167" si="44">H134/F134*100</f>
        <v>75.841688848774552</v>
      </c>
      <c r="J134" s="555">
        <f>H134/G134*100</f>
        <v>30.315108869745899</v>
      </c>
      <c r="M134" s="253"/>
    </row>
    <row r="135" spans="2:13" x14ac:dyDescent="0.25">
      <c r="B135" s="58">
        <v>31</v>
      </c>
      <c r="C135" s="495" t="s">
        <v>78</v>
      </c>
      <c r="D135" s="491"/>
      <c r="E135" s="496"/>
      <c r="F135" s="291">
        <f>F136+F138+F140</f>
        <v>153592.35</v>
      </c>
      <c r="G135" s="329">
        <v>382200</v>
      </c>
      <c r="H135" s="49">
        <f>H136+H138+H140</f>
        <v>175165.02</v>
      </c>
      <c r="I135" s="292">
        <f t="shared" si="44"/>
        <v>114.04540655833443</v>
      </c>
      <c r="J135" s="59">
        <f>H135/G135*100</f>
        <v>45.830722135007846</v>
      </c>
    </row>
    <row r="136" spans="2:13" x14ac:dyDescent="0.25">
      <c r="B136" s="60">
        <v>311</v>
      </c>
      <c r="C136" s="449" t="s">
        <v>74</v>
      </c>
      <c r="D136" s="450"/>
      <c r="E136" s="451"/>
      <c r="F136" s="293">
        <f>SUM(F137)</f>
        <v>132555.72</v>
      </c>
      <c r="G136" s="260"/>
      <c r="H136" s="28">
        <f>SUM(H137)</f>
        <v>145662.09999999998</v>
      </c>
      <c r="I136" s="294">
        <f t="shared" si="44"/>
        <v>109.88744959478171</v>
      </c>
      <c r="J136" s="61" t="e">
        <f>H136/G136*100</f>
        <v>#DIV/0!</v>
      </c>
      <c r="M136" s="253"/>
    </row>
    <row r="137" spans="2:13" x14ac:dyDescent="0.25">
      <c r="B137" s="62">
        <v>3111</v>
      </c>
      <c r="C137" s="452" t="s">
        <v>75</v>
      </c>
      <c r="D137" s="395"/>
      <c r="E137" s="453"/>
      <c r="F137" s="21">
        <v>132555.72</v>
      </c>
      <c r="G137" s="261"/>
      <c r="H137" s="16">
        <f>G467+G924+G999</f>
        <v>145662.09999999998</v>
      </c>
      <c r="I137" s="295">
        <f t="shared" si="44"/>
        <v>109.88744959478171</v>
      </c>
      <c r="J137" s="63"/>
    </row>
    <row r="138" spans="2:13" x14ac:dyDescent="0.25">
      <c r="B138" s="60">
        <v>312</v>
      </c>
      <c r="C138" s="449" t="s">
        <v>76</v>
      </c>
      <c r="D138" s="450"/>
      <c r="E138" s="451"/>
      <c r="F138" s="293">
        <f>SUM(F139)</f>
        <v>1600</v>
      </c>
      <c r="G138" s="260"/>
      <c r="H138" s="28">
        <f>SUM(H139)</f>
        <v>7201.41</v>
      </c>
      <c r="I138" s="294">
        <f t="shared" si="44"/>
        <v>450.08812499999999</v>
      </c>
      <c r="J138" s="61" t="e">
        <f>H138/G138*100</f>
        <v>#DIV/0!</v>
      </c>
    </row>
    <row r="139" spans="2:13" x14ac:dyDescent="0.25">
      <c r="B139" s="62">
        <v>3121</v>
      </c>
      <c r="C139" s="452" t="s">
        <v>76</v>
      </c>
      <c r="D139" s="395"/>
      <c r="E139" s="453"/>
      <c r="F139" s="21">
        <v>1600</v>
      </c>
      <c r="G139" s="261"/>
      <c r="H139" s="16">
        <f>G468+G925+G1000</f>
        <v>7201.41</v>
      </c>
      <c r="I139" s="295">
        <f t="shared" si="44"/>
        <v>450.08812499999999</v>
      </c>
      <c r="J139" s="63"/>
    </row>
    <row r="140" spans="2:13" x14ac:dyDescent="0.25">
      <c r="B140" s="60">
        <v>313</v>
      </c>
      <c r="C140" s="449" t="s">
        <v>130</v>
      </c>
      <c r="D140" s="450"/>
      <c r="E140" s="451"/>
      <c r="F140" s="293">
        <f>SUM(F141)</f>
        <v>19436.63</v>
      </c>
      <c r="G140" s="260"/>
      <c r="H140" s="28">
        <f>SUM(H141)</f>
        <v>22301.510000000002</v>
      </c>
      <c r="I140" s="294">
        <f t="shared" si="44"/>
        <v>114.73959220296935</v>
      </c>
      <c r="J140" s="61" t="e">
        <f>H140/G140*100</f>
        <v>#DIV/0!</v>
      </c>
    </row>
    <row r="141" spans="2:13" ht="27" customHeight="1" x14ac:dyDescent="0.25">
      <c r="B141" s="62">
        <v>3132</v>
      </c>
      <c r="C141" s="363" t="s">
        <v>77</v>
      </c>
      <c r="D141" s="364"/>
      <c r="E141" s="365"/>
      <c r="F141" s="21">
        <v>19436.63</v>
      </c>
      <c r="G141" s="261"/>
      <c r="H141" s="16">
        <f>G469+G926+G1001</f>
        <v>22301.510000000002</v>
      </c>
      <c r="I141" s="295">
        <f t="shared" si="44"/>
        <v>114.73959220296935</v>
      </c>
      <c r="J141" s="63"/>
    </row>
    <row r="142" spans="2:13" ht="19.5" customHeight="1" x14ac:dyDescent="0.25">
      <c r="B142" s="225" t="s">
        <v>529</v>
      </c>
      <c r="C142" s="369" t="s">
        <v>153</v>
      </c>
      <c r="D142" s="370"/>
      <c r="E142" s="371"/>
      <c r="F142" s="324">
        <v>153592.35</v>
      </c>
      <c r="G142" s="330">
        <v>382200</v>
      </c>
      <c r="H142" s="319">
        <f>H135-H143</f>
        <v>162211.01999999999</v>
      </c>
      <c r="I142" s="296"/>
      <c r="J142" s="255"/>
    </row>
    <row r="143" spans="2:13" ht="19.5" customHeight="1" x14ac:dyDescent="0.25">
      <c r="B143" s="225" t="s">
        <v>530</v>
      </c>
      <c r="C143" s="369" t="s">
        <v>531</v>
      </c>
      <c r="D143" s="370"/>
      <c r="E143" s="371"/>
      <c r="F143" s="324">
        <v>0</v>
      </c>
      <c r="G143" s="330">
        <v>0</v>
      </c>
      <c r="H143" s="319">
        <v>12954</v>
      </c>
      <c r="I143" s="296"/>
      <c r="J143" s="255"/>
    </row>
    <row r="144" spans="2:13" x14ac:dyDescent="0.25">
      <c r="B144" s="58">
        <v>32</v>
      </c>
      <c r="C144" s="495" t="s">
        <v>79</v>
      </c>
      <c r="D144" s="491"/>
      <c r="E144" s="496"/>
      <c r="F144" s="291">
        <f>F145+F150+F157+F167+F169</f>
        <v>597588.47</v>
      </c>
      <c r="G144" s="329">
        <v>1434100</v>
      </c>
      <c r="H144" s="49">
        <f t="shared" ref="H144" si="45">H145+H150+H157+H167+H169</f>
        <v>364382.86000000004</v>
      </c>
      <c r="I144" s="292">
        <f t="shared" si="44"/>
        <v>60.975550615961524</v>
      </c>
      <c r="J144" s="59">
        <f>H144/G144*100</f>
        <v>25.408469423331709</v>
      </c>
    </row>
    <row r="145" spans="2:10" x14ac:dyDescent="0.25">
      <c r="B145" s="60">
        <v>321</v>
      </c>
      <c r="C145" s="449" t="s">
        <v>80</v>
      </c>
      <c r="D145" s="450"/>
      <c r="E145" s="451"/>
      <c r="F145" s="293">
        <f>SUM(F146:F149)</f>
        <v>3462.34</v>
      </c>
      <c r="G145" s="260"/>
      <c r="H145" s="28">
        <f>SUM(H146:H149)</f>
        <v>5579.43</v>
      </c>
      <c r="I145" s="294">
        <f t="shared" si="44"/>
        <v>161.14621903105993</v>
      </c>
      <c r="J145" s="61" t="e">
        <f>H145/G145*100</f>
        <v>#DIV/0!</v>
      </c>
    </row>
    <row r="146" spans="2:10" x14ac:dyDescent="0.25">
      <c r="B146" s="62">
        <v>3211</v>
      </c>
      <c r="C146" s="452" t="s">
        <v>81</v>
      </c>
      <c r="D146" s="395"/>
      <c r="E146" s="453"/>
      <c r="F146" s="22">
        <v>931.47</v>
      </c>
      <c r="G146" s="262"/>
      <c r="H146" s="17">
        <f>G471+G928</f>
        <v>3305.97</v>
      </c>
      <c r="I146" s="295">
        <f t="shared" si="44"/>
        <v>354.9196431447067</v>
      </c>
      <c r="J146" s="64"/>
    </row>
    <row r="147" spans="2:10" ht="22.5" customHeight="1" x14ac:dyDescent="0.25">
      <c r="B147" s="62">
        <v>3212</v>
      </c>
      <c r="C147" s="363" t="s">
        <v>82</v>
      </c>
      <c r="D147" s="364"/>
      <c r="E147" s="365"/>
      <c r="F147" s="22">
        <v>1640.27</v>
      </c>
      <c r="G147" s="262"/>
      <c r="H147" s="17">
        <f>G472+G929</f>
        <v>1341.1999999999998</v>
      </c>
      <c r="I147" s="295">
        <f t="shared" si="44"/>
        <v>81.767026160327248</v>
      </c>
      <c r="J147" s="64"/>
    </row>
    <row r="148" spans="2:10" x14ac:dyDescent="0.25">
      <c r="B148" s="62">
        <v>3213</v>
      </c>
      <c r="C148" s="363" t="s">
        <v>83</v>
      </c>
      <c r="D148" s="364"/>
      <c r="E148" s="365"/>
      <c r="F148" s="22">
        <v>814.07</v>
      </c>
      <c r="G148" s="262"/>
      <c r="H148" s="17">
        <f>G473+G930+G1003</f>
        <v>892.26</v>
      </c>
      <c r="I148" s="295">
        <f t="shared" si="44"/>
        <v>109.6048251378874</v>
      </c>
      <c r="J148" s="64"/>
    </row>
    <row r="149" spans="2:10" x14ac:dyDescent="0.25">
      <c r="B149" s="62">
        <v>3214</v>
      </c>
      <c r="C149" s="363" t="s">
        <v>84</v>
      </c>
      <c r="D149" s="364"/>
      <c r="E149" s="365"/>
      <c r="F149" s="22">
        <v>76.53</v>
      </c>
      <c r="G149" s="262"/>
      <c r="H149" s="17">
        <f>G474+G931</f>
        <v>40</v>
      </c>
      <c r="I149" s="295">
        <f t="shared" si="44"/>
        <v>52.267084803345085</v>
      </c>
      <c r="J149" s="64"/>
    </row>
    <row r="150" spans="2:10" ht="17.25" customHeight="1" x14ac:dyDescent="0.25">
      <c r="B150" s="60">
        <v>322</v>
      </c>
      <c r="C150" s="446" t="s">
        <v>85</v>
      </c>
      <c r="D150" s="447"/>
      <c r="E150" s="448"/>
      <c r="F150" s="297">
        <f>SUM(F151:F156)</f>
        <v>43532.100000000006</v>
      </c>
      <c r="G150" s="263"/>
      <c r="H150" s="30">
        <f>SUM(H151:H156)</f>
        <v>44220.149999999994</v>
      </c>
      <c r="I150" s="294">
        <f t="shared" si="44"/>
        <v>101.58055779528208</v>
      </c>
      <c r="J150" s="61" t="e">
        <f>H150/G150*100</f>
        <v>#DIV/0!</v>
      </c>
    </row>
    <row r="151" spans="2:10" ht="25.5" customHeight="1" x14ac:dyDescent="0.25">
      <c r="B151" s="62">
        <v>3221</v>
      </c>
      <c r="C151" s="363" t="s">
        <v>86</v>
      </c>
      <c r="D151" s="364"/>
      <c r="E151" s="365"/>
      <c r="F151" s="22">
        <v>2854.36</v>
      </c>
      <c r="G151" s="262"/>
      <c r="H151" s="17">
        <f>G480+G937+G1008</f>
        <v>4578.45</v>
      </c>
      <c r="I151" s="295">
        <f t="shared" si="44"/>
        <v>160.40198153001023</v>
      </c>
      <c r="J151" s="64"/>
    </row>
    <row r="152" spans="2:10" ht="15.75" customHeight="1" x14ac:dyDescent="0.25">
      <c r="B152" s="62">
        <v>3222</v>
      </c>
      <c r="C152" s="363" t="s">
        <v>89</v>
      </c>
      <c r="D152" s="364"/>
      <c r="E152" s="365"/>
      <c r="F152" s="22">
        <v>814.66</v>
      </c>
      <c r="G152" s="262"/>
      <c r="H152" s="17">
        <f>G481+G882+G938</f>
        <v>6493.62</v>
      </c>
      <c r="I152" s="295">
        <f t="shared" si="44"/>
        <v>797.0957209142465</v>
      </c>
      <c r="J152" s="64"/>
    </row>
    <row r="153" spans="2:10" x14ac:dyDescent="0.25">
      <c r="B153" s="62">
        <v>3223</v>
      </c>
      <c r="C153" s="363" t="s">
        <v>87</v>
      </c>
      <c r="D153" s="364"/>
      <c r="E153" s="365"/>
      <c r="F153" s="22">
        <v>34260.370000000003</v>
      </c>
      <c r="G153" s="262"/>
      <c r="H153" s="17">
        <f>G482+G548+G1009+G1048</f>
        <v>26773.919999999998</v>
      </c>
      <c r="I153" s="295">
        <f t="shared" si="44"/>
        <v>78.148367924806408</v>
      </c>
      <c r="J153" s="64"/>
    </row>
    <row r="154" spans="2:10" ht="24.75" customHeight="1" x14ac:dyDescent="0.25">
      <c r="B154" s="62">
        <v>3224</v>
      </c>
      <c r="C154" s="363" t="s">
        <v>88</v>
      </c>
      <c r="D154" s="364"/>
      <c r="E154" s="365"/>
      <c r="F154" s="22">
        <v>3777.91</v>
      </c>
      <c r="G154" s="262"/>
      <c r="H154" s="17">
        <f>G483+G523+G549+G563+G582+G600+G611+G939+G953</f>
        <v>5894.5599999999995</v>
      </c>
      <c r="I154" s="295">
        <f t="shared" si="44"/>
        <v>156.02700964289781</v>
      </c>
      <c r="J154" s="64"/>
    </row>
    <row r="155" spans="2:10" x14ac:dyDescent="0.25">
      <c r="B155" s="62">
        <v>3225</v>
      </c>
      <c r="C155" s="452" t="s">
        <v>90</v>
      </c>
      <c r="D155" s="395"/>
      <c r="E155" s="453"/>
      <c r="F155" s="22">
        <v>1737.3</v>
      </c>
      <c r="G155" s="262"/>
      <c r="H155" s="17">
        <f>G484+G524+G564+G583+G940+G954</f>
        <v>104</v>
      </c>
      <c r="I155" s="295">
        <f t="shared" si="44"/>
        <v>5.9863005813618839</v>
      </c>
      <c r="J155" s="64"/>
    </row>
    <row r="156" spans="2:10" x14ac:dyDescent="0.25">
      <c r="B156" s="62">
        <v>3227</v>
      </c>
      <c r="C156" s="452" t="s">
        <v>127</v>
      </c>
      <c r="D156" s="395"/>
      <c r="E156" s="453"/>
      <c r="F156" s="22">
        <v>87.5</v>
      </c>
      <c r="G156" s="262"/>
      <c r="H156" s="17">
        <f>G475+G751+G941</f>
        <v>375.6</v>
      </c>
      <c r="I156" s="295">
        <f t="shared" si="44"/>
        <v>429.25714285714287</v>
      </c>
      <c r="J156" s="64"/>
    </row>
    <row r="157" spans="2:10" x14ac:dyDescent="0.25">
      <c r="B157" s="60">
        <v>323</v>
      </c>
      <c r="C157" s="446" t="s">
        <v>91</v>
      </c>
      <c r="D157" s="447"/>
      <c r="E157" s="448"/>
      <c r="F157" s="293">
        <f>SUM(F158:F166)</f>
        <v>532383.27999999991</v>
      </c>
      <c r="G157" s="260"/>
      <c r="H157" s="28">
        <f>SUM(H158:H166)</f>
        <v>291324.22000000003</v>
      </c>
      <c r="I157" s="294">
        <f t="shared" si="44"/>
        <v>54.720768090237556</v>
      </c>
      <c r="J157" s="61" t="e">
        <f>H157/G157*100</f>
        <v>#DIV/0!</v>
      </c>
    </row>
    <row r="158" spans="2:10" x14ac:dyDescent="0.25">
      <c r="B158" s="62">
        <v>3231</v>
      </c>
      <c r="C158" s="452" t="s">
        <v>92</v>
      </c>
      <c r="D158" s="395"/>
      <c r="E158" s="453"/>
      <c r="F158" s="22">
        <v>6044.58</v>
      </c>
      <c r="G158" s="264"/>
      <c r="H158" s="17">
        <f>G488+G942+G1010</f>
        <v>6104.32</v>
      </c>
      <c r="I158" s="295">
        <f t="shared" si="44"/>
        <v>100.98832342362908</v>
      </c>
      <c r="J158" s="66"/>
    </row>
    <row r="159" spans="2:10" x14ac:dyDescent="0.25">
      <c r="B159" s="62">
        <v>3232</v>
      </c>
      <c r="C159" s="435" t="s">
        <v>93</v>
      </c>
      <c r="D159" s="385"/>
      <c r="E159" s="436"/>
      <c r="F159" s="21">
        <v>497018.29</v>
      </c>
      <c r="G159" s="261"/>
      <c r="H159" s="16">
        <f>G489+G525+G550+G565+G573+G584+G590+G601+G612+G618+G627+G654+G661+G731+G744+G955</f>
        <v>241700.49000000002</v>
      </c>
      <c r="I159" s="295">
        <f t="shared" si="44"/>
        <v>48.63009970920789</v>
      </c>
      <c r="J159" s="63"/>
    </row>
    <row r="160" spans="2:10" x14ac:dyDescent="0.25">
      <c r="B160" s="62">
        <v>3233</v>
      </c>
      <c r="C160" s="435" t="s">
        <v>94</v>
      </c>
      <c r="D160" s="385"/>
      <c r="E160" s="436"/>
      <c r="F160" s="21">
        <v>3790.91</v>
      </c>
      <c r="G160" s="261"/>
      <c r="H160" s="16">
        <f>G490+G1011</f>
        <v>4107.47</v>
      </c>
      <c r="I160" s="295">
        <f t="shared" si="44"/>
        <v>108.35050159460395</v>
      </c>
      <c r="J160" s="63"/>
    </row>
    <row r="161" spans="2:10" x14ac:dyDescent="0.25">
      <c r="B161" s="62">
        <v>3234</v>
      </c>
      <c r="C161" s="435" t="s">
        <v>95</v>
      </c>
      <c r="D161" s="385"/>
      <c r="E161" s="436"/>
      <c r="F161" s="21">
        <v>5267.42</v>
      </c>
      <c r="G161" s="261"/>
      <c r="H161" s="16">
        <f>G491+G585</f>
        <v>7991.14</v>
      </c>
      <c r="I161" s="295">
        <f t="shared" si="44"/>
        <v>151.70880620873217</v>
      </c>
      <c r="J161" s="63"/>
    </row>
    <row r="162" spans="2:10" x14ac:dyDescent="0.25">
      <c r="B162" s="62">
        <v>3235</v>
      </c>
      <c r="C162" s="435" t="s">
        <v>96</v>
      </c>
      <c r="D162" s="385"/>
      <c r="E162" s="436"/>
      <c r="F162" s="21">
        <v>1053.6199999999999</v>
      </c>
      <c r="G162" s="261"/>
      <c r="H162" s="16">
        <f>G492</f>
        <v>721.04</v>
      </c>
      <c r="I162" s="295">
        <f t="shared" si="44"/>
        <v>68.434539966971016</v>
      </c>
      <c r="J162" s="63"/>
    </row>
    <row r="163" spans="2:10" x14ac:dyDescent="0.25">
      <c r="B163" s="62">
        <v>3236</v>
      </c>
      <c r="C163" s="435" t="s">
        <v>97</v>
      </c>
      <c r="D163" s="385"/>
      <c r="E163" s="436"/>
      <c r="F163" s="21">
        <v>4445.45</v>
      </c>
      <c r="G163" s="261"/>
      <c r="H163" s="16">
        <f>G476+G883+G943</f>
        <v>5688.4600000000009</v>
      </c>
      <c r="I163" s="295">
        <f t="shared" si="44"/>
        <v>127.96139873353656</v>
      </c>
      <c r="J163" s="63"/>
    </row>
    <row r="164" spans="2:10" x14ac:dyDescent="0.25">
      <c r="B164" s="62">
        <v>3237</v>
      </c>
      <c r="C164" s="435" t="s">
        <v>98</v>
      </c>
      <c r="D164" s="385"/>
      <c r="E164" s="436"/>
      <c r="F164" s="21">
        <v>6839.52</v>
      </c>
      <c r="G164" s="261"/>
      <c r="H164" s="16">
        <f>G453+G493+G526+G554+G642+G655+G700+G706+G712+G722+G732+G867+G872+G944</f>
        <v>14519.48</v>
      </c>
      <c r="I164" s="295">
        <f t="shared" si="44"/>
        <v>212.28799681849017</v>
      </c>
      <c r="J164" s="63"/>
    </row>
    <row r="165" spans="2:10" x14ac:dyDescent="0.25">
      <c r="B165" s="62">
        <v>3238</v>
      </c>
      <c r="C165" s="435" t="s">
        <v>99</v>
      </c>
      <c r="D165" s="385"/>
      <c r="E165" s="436"/>
      <c r="F165" s="21">
        <v>1210.21</v>
      </c>
      <c r="G165" s="261"/>
      <c r="H165" s="16">
        <f>G494+G945+G1012</f>
        <v>3671.1900000000005</v>
      </c>
      <c r="I165" s="295">
        <f t="shared" si="44"/>
        <v>303.35148445311148</v>
      </c>
      <c r="J165" s="63"/>
    </row>
    <row r="166" spans="2:10" x14ac:dyDescent="0.25">
      <c r="B166" s="62">
        <v>3239</v>
      </c>
      <c r="C166" s="435" t="s">
        <v>100</v>
      </c>
      <c r="D166" s="385"/>
      <c r="E166" s="436"/>
      <c r="F166" s="21">
        <v>6713.28</v>
      </c>
      <c r="G166" s="261"/>
      <c r="H166" s="16">
        <f>G495+G628+G716+G733+G778+G812+G884+G946+G1036+G1049</f>
        <v>6820.630000000001</v>
      </c>
      <c r="I166" s="295">
        <f t="shared" si="44"/>
        <v>101.59906930740266</v>
      </c>
      <c r="J166" s="63"/>
    </row>
    <row r="167" spans="2:10" ht="24" customHeight="1" x14ac:dyDescent="0.25">
      <c r="B167" s="60">
        <v>324</v>
      </c>
      <c r="C167" s="446" t="s">
        <v>128</v>
      </c>
      <c r="D167" s="447"/>
      <c r="E167" s="448"/>
      <c r="F167" s="293">
        <f>SUM(F168)</f>
        <v>0</v>
      </c>
      <c r="G167" s="260"/>
      <c r="H167" s="28">
        <f>SUM(H168)</f>
        <v>0</v>
      </c>
      <c r="I167" s="294" t="e">
        <f t="shared" si="44"/>
        <v>#DIV/0!</v>
      </c>
      <c r="J167" s="61" t="e">
        <f>H167/G167*100</f>
        <v>#DIV/0!</v>
      </c>
    </row>
    <row r="168" spans="2:10" ht="22.5" customHeight="1" x14ac:dyDescent="0.25">
      <c r="B168" s="67">
        <v>3241</v>
      </c>
      <c r="C168" s="502" t="s">
        <v>128</v>
      </c>
      <c r="D168" s="503"/>
      <c r="E168" s="504"/>
      <c r="F168" s="326">
        <v>0</v>
      </c>
      <c r="G168" s="265"/>
      <c r="H168" s="254">
        <v>0</v>
      </c>
      <c r="I168" s="298"/>
      <c r="J168" s="63"/>
    </row>
    <row r="169" spans="2:10" ht="18" customHeight="1" x14ac:dyDescent="0.25">
      <c r="B169" s="60">
        <v>329</v>
      </c>
      <c r="C169" s="446" t="s">
        <v>101</v>
      </c>
      <c r="D169" s="447"/>
      <c r="E169" s="448"/>
      <c r="F169" s="293">
        <f>SUM(F170:F176)</f>
        <v>18210.75</v>
      </c>
      <c r="G169" s="260"/>
      <c r="H169" s="28">
        <f>SUM(H170:H176)</f>
        <v>23259.059999999998</v>
      </c>
      <c r="I169" s="294">
        <f>H169/F169*100</f>
        <v>127.72159301511468</v>
      </c>
      <c r="J169" s="61" t="e">
        <f>H169/G169*100</f>
        <v>#DIV/0!</v>
      </c>
    </row>
    <row r="170" spans="2:10" ht="27" customHeight="1" x14ac:dyDescent="0.25">
      <c r="B170" s="62">
        <v>3291</v>
      </c>
      <c r="C170" s="363" t="s">
        <v>102</v>
      </c>
      <c r="D170" s="364"/>
      <c r="E170" s="365"/>
      <c r="F170" s="21">
        <v>0</v>
      </c>
      <c r="G170" s="261"/>
      <c r="H170" s="16">
        <f>G447</f>
        <v>0</v>
      </c>
      <c r="I170" s="295" t="e">
        <f>H170/F170*100</f>
        <v>#DIV/0!</v>
      </c>
      <c r="J170" s="63"/>
    </row>
    <row r="171" spans="2:10" ht="15" customHeight="1" x14ac:dyDescent="0.25">
      <c r="B171" s="62">
        <v>3292</v>
      </c>
      <c r="C171" s="363" t="s">
        <v>129</v>
      </c>
      <c r="D171" s="364"/>
      <c r="E171" s="365"/>
      <c r="F171" s="21">
        <v>1138.4100000000001</v>
      </c>
      <c r="G171" s="261"/>
      <c r="H171" s="16">
        <f>G496+G629+G734</f>
        <v>2369.56</v>
      </c>
      <c r="I171" s="295"/>
      <c r="J171" s="63"/>
    </row>
    <row r="172" spans="2:10" x14ac:dyDescent="0.25">
      <c r="B172" s="62">
        <v>3293</v>
      </c>
      <c r="C172" s="363" t="s">
        <v>103</v>
      </c>
      <c r="D172" s="364"/>
      <c r="E172" s="365"/>
      <c r="F172" s="21">
        <v>2339.25</v>
      </c>
      <c r="G172" s="261"/>
      <c r="H172" s="16">
        <f>G448+G497</f>
        <v>3952.18</v>
      </c>
      <c r="I172" s="295">
        <f t="shared" ref="I172:J199" si="46">H172/F172*100</f>
        <v>168.95073207224539</v>
      </c>
      <c r="J172" s="63"/>
    </row>
    <row r="173" spans="2:10" x14ac:dyDescent="0.25">
      <c r="B173" s="62">
        <v>3294</v>
      </c>
      <c r="C173" s="363" t="s">
        <v>104</v>
      </c>
      <c r="D173" s="364"/>
      <c r="E173" s="365"/>
      <c r="F173" s="21">
        <v>0</v>
      </c>
      <c r="G173" s="261"/>
      <c r="H173" s="16">
        <f>G498</f>
        <v>1801.57</v>
      </c>
      <c r="I173" s="295" t="e">
        <f t="shared" si="46"/>
        <v>#DIV/0!</v>
      </c>
      <c r="J173" s="63"/>
    </row>
    <row r="174" spans="2:10" x14ac:dyDescent="0.25">
      <c r="B174" s="62">
        <v>3295</v>
      </c>
      <c r="C174" s="363" t="s">
        <v>105</v>
      </c>
      <c r="D174" s="364"/>
      <c r="E174" s="365"/>
      <c r="F174" s="21">
        <v>14637.95</v>
      </c>
      <c r="G174" s="261"/>
      <c r="H174" s="16">
        <f>G499+G630+G1013</f>
        <v>15085.749999999998</v>
      </c>
      <c r="I174" s="295">
        <f t="shared" si="46"/>
        <v>103.05917153699799</v>
      </c>
      <c r="J174" s="63"/>
    </row>
    <row r="175" spans="2:10" x14ac:dyDescent="0.25">
      <c r="B175" s="62">
        <v>3296</v>
      </c>
      <c r="C175" s="363" t="s">
        <v>106</v>
      </c>
      <c r="D175" s="364"/>
      <c r="E175" s="365"/>
      <c r="F175" s="21">
        <v>0</v>
      </c>
      <c r="G175" s="261"/>
      <c r="H175" s="16">
        <v>0</v>
      </c>
      <c r="I175" s="295" t="e">
        <f t="shared" si="46"/>
        <v>#DIV/0!</v>
      </c>
      <c r="J175" s="63"/>
    </row>
    <row r="176" spans="2:10" x14ac:dyDescent="0.25">
      <c r="B176" s="62">
        <v>3299</v>
      </c>
      <c r="C176" s="363" t="s">
        <v>101</v>
      </c>
      <c r="D176" s="364"/>
      <c r="E176" s="365"/>
      <c r="F176" s="21">
        <v>95.14</v>
      </c>
      <c r="G176" s="261"/>
      <c r="H176" s="16">
        <f>G449+G500+G511</f>
        <v>50</v>
      </c>
      <c r="I176" s="295">
        <f t="shared" si="46"/>
        <v>52.554130754677317</v>
      </c>
      <c r="J176" s="63"/>
    </row>
    <row r="177" spans="2:13" x14ac:dyDescent="0.25">
      <c r="B177" s="225" t="s">
        <v>529</v>
      </c>
      <c r="C177" s="369" t="s">
        <v>153</v>
      </c>
      <c r="D177" s="370"/>
      <c r="E177" s="371"/>
      <c r="F177" s="324">
        <v>149124.57</v>
      </c>
      <c r="G177" s="330">
        <v>222164</v>
      </c>
      <c r="H177" s="319">
        <f>H144-H178-H179-H181</f>
        <v>52670.600000000035</v>
      </c>
      <c r="I177" s="307">
        <f t="shared" si="46"/>
        <v>35.319867141947185</v>
      </c>
      <c r="J177" s="309">
        <f t="shared" si="46"/>
        <v>1.5898105517521827E-2</v>
      </c>
      <c r="K177" s="107"/>
      <c r="L177" s="107"/>
      <c r="M177" s="107"/>
    </row>
    <row r="178" spans="2:13" x14ac:dyDescent="0.25">
      <c r="B178" s="225" t="s">
        <v>536</v>
      </c>
      <c r="C178" s="369" t="s">
        <v>154</v>
      </c>
      <c r="D178" s="370"/>
      <c r="E178" s="371"/>
      <c r="F178" s="324">
        <v>0</v>
      </c>
      <c r="G178" s="330">
        <v>16336</v>
      </c>
      <c r="H178" s="319">
        <v>10438.129999999999</v>
      </c>
      <c r="I178" s="307" t="e">
        <f t="shared" si="46"/>
        <v>#DIV/0!</v>
      </c>
      <c r="J178" s="309" t="e">
        <f t="shared" si="46"/>
        <v>#DIV/0!</v>
      </c>
    </row>
    <row r="179" spans="2:13" x14ac:dyDescent="0.25">
      <c r="B179" s="225" t="s">
        <v>534</v>
      </c>
      <c r="C179" s="369" t="s">
        <v>535</v>
      </c>
      <c r="D179" s="370"/>
      <c r="E179" s="371"/>
      <c r="F179" s="324">
        <v>234955.6</v>
      </c>
      <c r="G179" s="330">
        <v>469000</v>
      </c>
      <c r="H179" s="319">
        <v>187694.54</v>
      </c>
      <c r="I179" s="307">
        <f t="shared" si="46"/>
        <v>79.885110208056332</v>
      </c>
      <c r="J179" s="309">
        <f t="shared" si="46"/>
        <v>1.7033072539031201E-2</v>
      </c>
      <c r="L179" s="107"/>
    </row>
    <row r="180" spans="2:13" x14ac:dyDescent="0.25">
      <c r="B180" s="225" t="s">
        <v>530</v>
      </c>
      <c r="C180" s="369" t="s">
        <v>531</v>
      </c>
      <c r="D180" s="370"/>
      <c r="E180" s="371"/>
      <c r="F180" s="324">
        <v>202095.34</v>
      </c>
      <c r="G180" s="330">
        <v>296600</v>
      </c>
      <c r="H180" s="319">
        <v>0</v>
      </c>
      <c r="I180" s="307">
        <f t="shared" si="46"/>
        <v>0</v>
      </c>
      <c r="J180" s="309">
        <f t="shared" si="46"/>
        <v>0</v>
      </c>
    </row>
    <row r="181" spans="2:13" x14ac:dyDescent="0.25">
      <c r="B181" s="225" t="s">
        <v>532</v>
      </c>
      <c r="C181" s="369" t="s">
        <v>533</v>
      </c>
      <c r="D181" s="370"/>
      <c r="E181" s="371"/>
      <c r="F181" s="324">
        <v>0</v>
      </c>
      <c r="G181" s="330">
        <v>430000</v>
      </c>
      <c r="H181" s="319">
        <v>113579.59</v>
      </c>
      <c r="I181" s="307" t="e">
        <f t="shared" si="46"/>
        <v>#DIV/0!</v>
      </c>
      <c r="J181" s="309" t="e">
        <f t="shared" si="46"/>
        <v>#DIV/0!</v>
      </c>
    </row>
    <row r="182" spans="2:13" x14ac:dyDescent="0.25">
      <c r="B182" s="225" t="s">
        <v>537</v>
      </c>
      <c r="C182" s="258" t="s">
        <v>156</v>
      </c>
      <c r="D182" s="224"/>
      <c r="E182" s="259"/>
      <c r="F182" s="324">
        <v>0</v>
      </c>
      <c r="G182" s="330">
        <v>0</v>
      </c>
      <c r="H182" s="319">
        <v>0</v>
      </c>
      <c r="I182" s="307" t="e">
        <f t="shared" si="46"/>
        <v>#DIV/0!</v>
      </c>
      <c r="J182" s="309" t="e">
        <f t="shared" si="46"/>
        <v>#DIV/0!</v>
      </c>
    </row>
    <row r="183" spans="2:13" x14ac:dyDescent="0.25">
      <c r="B183" s="225" t="s">
        <v>541</v>
      </c>
      <c r="C183" s="426" t="s">
        <v>582</v>
      </c>
      <c r="D183" s="427"/>
      <c r="E183" s="428"/>
      <c r="F183" s="324">
        <v>11412.96</v>
      </c>
      <c r="G183" s="330">
        <v>0</v>
      </c>
      <c r="H183" s="319">
        <v>0</v>
      </c>
      <c r="I183" s="307">
        <f t="shared" si="46"/>
        <v>0</v>
      </c>
      <c r="J183" s="309" t="e">
        <f t="shared" si="46"/>
        <v>#DIV/0!</v>
      </c>
    </row>
    <row r="184" spans="2:13" ht="18.75" customHeight="1" x14ac:dyDescent="0.25">
      <c r="B184" s="58">
        <v>34</v>
      </c>
      <c r="C184" s="391" t="s">
        <v>107</v>
      </c>
      <c r="D184" s="392"/>
      <c r="E184" s="393"/>
      <c r="F184" s="299">
        <f>F185+F187</f>
        <v>5091.91</v>
      </c>
      <c r="G184" s="331">
        <v>13200</v>
      </c>
      <c r="H184" s="52">
        <f>H185+H187</f>
        <v>4452.6900000000005</v>
      </c>
      <c r="I184" s="292">
        <f t="shared" si="46"/>
        <v>87.446360992240642</v>
      </c>
      <c r="J184" s="59">
        <f>H184/G184*100</f>
        <v>33.732500000000002</v>
      </c>
    </row>
    <row r="185" spans="2:13" ht="17.25" customHeight="1" x14ac:dyDescent="0.25">
      <c r="B185" s="60">
        <v>342</v>
      </c>
      <c r="C185" s="508" t="s">
        <v>108</v>
      </c>
      <c r="D185" s="509"/>
      <c r="E185" s="510"/>
      <c r="F185" s="297">
        <f>SUM(F186)</f>
        <v>3052.73</v>
      </c>
      <c r="G185" s="263"/>
      <c r="H185" s="30">
        <f>SUM(H186)</f>
        <v>2014.3600000000001</v>
      </c>
      <c r="I185" s="294">
        <f t="shared" si="46"/>
        <v>65.985527707985966</v>
      </c>
      <c r="J185" s="61" t="e">
        <f>H185/G185*100</f>
        <v>#DIV/0!</v>
      </c>
    </row>
    <row r="186" spans="2:13" ht="39.75" customHeight="1" x14ac:dyDescent="0.25">
      <c r="B186" s="62">
        <v>3423</v>
      </c>
      <c r="C186" s="435" t="s">
        <v>109</v>
      </c>
      <c r="D186" s="385"/>
      <c r="E186" s="436"/>
      <c r="F186" s="22">
        <v>3052.73</v>
      </c>
      <c r="G186" s="262"/>
      <c r="H186" s="17">
        <f>G504+G648</f>
        <v>2014.3600000000001</v>
      </c>
      <c r="I186" s="295">
        <f t="shared" si="46"/>
        <v>65.985527707985966</v>
      </c>
      <c r="J186" s="64"/>
    </row>
    <row r="187" spans="2:13" ht="16.5" customHeight="1" x14ac:dyDescent="0.25">
      <c r="B187" s="60">
        <v>343</v>
      </c>
      <c r="C187" s="429" t="s">
        <v>110</v>
      </c>
      <c r="D187" s="430"/>
      <c r="E187" s="431"/>
      <c r="F187" s="297">
        <f>SUM(F188:F190)</f>
        <v>2039.18</v>
      </c>
      <c r="G187" s="263"/>
      <c r="H187" s="30">
        <f>SUM(H188:H190)</f>
        <v>2438.33</v>
      </c>
      <c r="I187" s="294">
        <f t="shared" si="46"/>
        <v>119.57404446885511</v>
      </c>
      <c r="J187" s="61" t="e">
        <f>H187/G187*100</f>
        <v>#DIV/0!</v>
      </c>
    </row>
    <row r="188" spans="2:13" ht="25.5" customHeight="1" x14ac:dyDescent="0.25">
      <c r="B188" s="62">
        <v>3431</v>
      </c>
      <c r="C188" s="435" t="s">
        <v>111</v>
      </c>
      <c r="D188" s="385"/>
      <c r="E188" s="436"/>
      <c r="F188" s="22">
        <v>1766.39</v>
      </c>
      <c r="G188" s="262"/>
      <c r="H188" s="17">
        <f>G505+G948+G1015</f>
        <v>2065.4499999999998</v>
      </c>
      <c r="I188" s="295">
        <f t="shared" si="46"/>
        <v>116.93057592037997</v>
      </c>
      <c r="J188" s="64"/>
    </row>
    <row r="189" spans="2:13" x14ac:dyDescent="0.25">
      <c r="B189" s="62">
        <v>3433</v>
      </c>
      <c r="C189" s="435" t="s">
        <v>112</v>
      </c>
      <c r="D189" s="385"/>
      <c r="E189" s="436"/>
      <c r="F189" s="22">
        <v>33.85</v>
      </c>
      <c r="G189" s="262"/>
      <c r="H189" s="17">
        <f>G506</f>
        <v>133.54</v>
      </c>
      <c r="I189" s="295">
        <f t="shared" si="46"/>
        <v>394.50516986706054</v>
      </c>
      <c r="J189" s="64"/>
    </row>
    <row r="190" spans="2:13" ht="19.5" customHeight="1" x14ac:dyDescent="0.25">
      <c r="B190" s="62">
        <v>3434</v>
      </c>
      <c r="C190" s="435" t="s">
        <v>113</v>
      </c>
      <c r="D190" s="385"/>
      <c r="E190" s="436"/>
      <c r="F190" s="22">
        <v>238.94</v>
      </c>
      <c r="G190" s="262"/>
      <c r="H190" s="17">
        <f>G507</f>
        <v>239.34</v>
      </c>
      <c r="I190" s="295">
        <f t="shared" si="46"/>
        <v>100.16740604335817</v>
      </c>
      <c r="J190" s="64"/>
    </row>
    <row r="191" spans="2:13" x14ac:dyDescent="0.25">
      <c r="B191" s="225" t="s">
        <v>529</v>
      </c>
      <c r="C191" s="369" t="s">
        <v>153</v>
      </c>
      <c r="D191" s="370"/>
      <c r="E191" s="371"/>
      <c r="F191" s="324">
        <v>5091.91</v>
      </c>
      <c r="G191" s="330">
        <v>9000</v>
      </c>
      <c r="H191" s="319">
        <f>H184-H193</f>
        <v>3268.0400000000004</v>
      </c>
      <c r="I191" s="307">
        <f t="shared" si="46"/>
        <v>64.181024409308108</v>
      </c>
      <c r="J191" s="309">
        <f t="shared" si="46"/>
        <v>0.71312249343675682</v>
      </c>
      <c r="L191" s="107"/>
      <c r="M191" s="107"/>
    </row>
    <row r="192" spans="2:13" x14ac:dyDescent="0.25">
      <c r="B192" s="225" t="s">
        <v>536</v>
      </c>
      <c r="C192" s="258" t="s">
        <v>154</v>
      </c>
      <c r="D192" s="224"/>
      <c r="E192" s="259"/>
      <c r="F192" s="324"/>
      <c r="G192" s="330">
        <v>700</v>
      </c>
      <c r="H192" s="319"/>
      <c r="I192" s="307"/>
      <c r="J192" s="309"/>
      <c r="M192" s="107"/>
    </row>
    <row r="193" spans="2:13" x14ac:dyDescent="0.25">
      <c r="B193" s="225" t="s">
        <v>534</v>
      </c>
      <c r="C193" s="369" t="s">
        <v>535</v>
      </c>
      <c r="D193" s="370"/>
      <c r="E193" s="371"/>
      <c r="F193" s="324">
        <v>0</v>
      </c>
      <c r="G193" s="330">
        <v>3500</v>
      </c>
      <c r="H193" s="319">
        <v>1184.6500000000001</v>
      </c>
      <c r="I193" s="307" t="e">
        <f t="shared" si="46"/>
        <v>#DIV/0!</v>
      </c>
      <c r="J193" s="309" t="e">
        <f t="shared" si="46"/>
        <v>#DIV/0!</v>
      </c>
    </row>
    <row r="194" spans="2:13" x14ac:dyDescent="0.25">
      <c r="B194" s="58">
        <v>35</v>
      </c>
      <c r="C194" s="437" t="s">
        <v>114</v>
      </c>
      <c r="D194" s="413"/>
      <c r="E194" s="438"/>
      <c r="F194" s="299">
        <f>F195+F197</f>
        <v>2632.47</v>
      </c>
      <c r="G194" s="331">
        <v>20700</v>
      </c>
      <c r="H194" s="52">
        <f t="shared" ref="H194" si="47">H195+H197</f>
        <v>0</v>
      </c>
      <c r="I194" s="292">
        <f t="shared" si="46"/>
        <v>0</v>
      </c>
      <c r="J194" s="59">
        <f>H194/G194*100</f>
        <v>0</v>
      </c>
    </row>
    <row r="195" spans="2:13" ht="23.25" customHeight="1" x14ac:dyDescent="0.25">
      <c r="B195" s="60">
        <v>351</v>
      </c>
      <c r="C195" s="429" t="s">
        <v>115</v>
      </c>
      <c r="D195" s="430"/>
      <c r="E195" s="431"/>
      <c r="F195" s="297">
        <f>SUM(F196)</f>
        <v>34</v>
      </c>
      <c r="G195" s="263"/>
      <c r="H195" s="30">
        <f>SUM(H196)</f>
        <v>0</v>
      </c>
      <c r="I195" s="294">
        <f t="shared" si="46"/>
        <v>0</v>
      </c>
      <c r="J195" s="61" t="e">
        <f>H195/G195*100</f>
        <v>#DIV/0!</v>
      </c>
    </row>
    <row r="196" spans="2:13" ht="25.5" customHeight="1" x14ac:dyDescent="0.25">
      <c r="B196" s="62">
        <v>3512</v>
      </c>
      <c r="C196" s="435" t="s">
        <v>115</v>
      </c>
      <c r="D196" s="385"/>
      <c r="E196" s="436"/>
      <c r="F196" s="22">
        <v>34</v>
      </c>
      <c r="G196" s="262"/>
      <c r="H196" s="17">
        <f>G632+G894+G898</f>
        <v>0</v>
      </c>
      <c r="I196" s="295">
        <f t="shared" si="46"/>
        <v>0</v>
      </c>
      <c r="J196" s="64"/>
    </row>
    <row r="197" spans="2:13" ht="36.75" customHeight="1" x14ac:dyDescent="0.25">
      <c r="B197" s="60">
        <v>352</v>
      </c>
      <c r="C197" s="429" t="s">
        <v>116</v>
      </c>
      <c r="D197" s="430"/>
      <c r="E197" s="431"/>
      <c r="F197" s="297">
        <f>SUM(F198)</f>
        <v>2598.4699999999998</v>
      </c>
      <c r="G197" s="263"/>
      <c r="H197" s="30">
        <f>SUM(H198)</f>
        <v>0</v>
      </c>
      <c r="I197" s="294">
        <f t="shared" si="46"/>
        <v>0</v>
      </c>
      <c r="J197" s="61" t="e">
        <f>H197/G197*100</f>
        <v>#DIV/0!</v>
      </c>
    </row>
    <row r="198" spans="2:13" ht="24.75" customHeight="1" x14ac:dyDescent="0.25">
      <c r="B198" s="62">
        <v>3523</v>
      </c>
      <c r="C198" s="435" t="s">
        <v>117</v>
      </c>
      <c r="D198" s="385"/>
      <c r="E198" s="436"/>
      <c r="F198" s="22">
        <v>2598.4699999999998</v>
      </c>
      <c r="G198" s="262"/>
      <c r="H198" s="17">
        <f>G862</f>
        <v>0</v>
      </c>
      <c r="I198" s="295">
        <f t="shared" si="46"/>
        <v>0</v>
      </c>
      <c r="J198" s="64"/>
    </row>
    <row r="199" spans="2:13" x14ac:dyDescent="0.25">
      <c r="B199" s="225" t="s">
        <v>529</v>
      </c>
      <c r="C199" s="369" t="s">
        <v>153</v>
      </c>
      <c r="D199" s="370"/>
      <c r="E199" s="371"/>
      <c r="F199" s="324">
        <v>2632.47</v>
      </c>
      <c r="G199" s="330">
        <v>7700</v>
      </c>
      <c r="H199" s="319">
        <v>0</v>
      </c>
      <c r="I199" s="307">
        <f t="shared" si="46"/>
        <v>0</v>
      </c>
      <c r="J199" s="255">
        <f t="shared" si="46"/>
        <v>0</v>
      </c>
      <c r="M199" s="107"/>
    </row>
    <row r="200" spans="2:13" x14ac:dyDescent="0.25">
      <c r="B200" s="225" t="s">
        <v>534</v>
      </c>
      <c r="C200" s="369" t="s">
        <v>535</v>
      </c>
      <c r="D200" s="370"/>
      <c r="E200" s="371"/>
      <c r="F200" s="324">
        <v>0</v>
      </c>
      <c r="G200" s="330">
        <v>13000</v>
      </c>
      <c r="H200" s="319">
        <v>0</v>
      </c>
      <c r="I200" s="307" t="e">
        <f t="shared" ref="I200:J200" si="48">H200/F200*100</f>
        <v>#DIV/0!</v>
      </c>
      <c r="J200" s="255" t="e">
        <f t="shared" si="48"/>
        <v>#DIV/0!</v>
      </c>
    </row>
    <row r="201" spans="2:13" ht="24.75" customHeight="1" x14ac:dyDescent="0.25">
      <c r="B201" s="58">
        <v>36</v>
      </c>
      <c r="C201" s="539" t="s">
        <v>673</v>
      </c>
      <c r="D201" s="434"/>
      <c r="E201" s="540"/>
      <c r="F201" s="344">
        <f>F202</f>
        <v>0</v>
      </c>
      <c r="G201" s="329">
        <v>35000</v>
      </c>
      <c r="H201" s="321">
        <f>H202</f>
        <v>25480.95</v>
      </c>
      <c r="I201" s="292"/>
      <c r="J201" s="59"/>
    </row>
    <row r="202" spans="2:13" ht="22.5" customHeight="1" x14ac:dyDescent="0.25">
      <c r="B202" s="60">
        <v>366</v>
      </c>
      <c r="C202" s="446" t="s">
        <v>689</v>
      </c>
      <c r="D202" s="447"/>
      <c r="E202" s="448"/>
      <c r="F202" s="345">
        <f>F203</f>
        <v>0</v>
      </c>
      <c r="G202" s="346"/>
      <c r="H202" s="322">
        <f>H203</f>
        <v>25480.95</v>
      </c>
      <c r="I202" s="294"/>
      <c r="J202" s="61"/>
    </row>
    <row r="203" spans="2:13" ht="22.5" customHeight="1" x14ac:dyDescent="0.25">
      <c r="B203" s="62">
        <v>3662</v>
      </c>
      <c r="C203" s="363" t="s">
        <v>690</v>
      </c>
      <c r="D203" s="364"/>
      <c r="E203" s="365"/>
      <c r="F203" s="347">
        <v>0</v>
      </c>
      <c r="G203" s="348"/>
      <c r="H203" s="351">
        <f>G911</f>
        <v>25480.95</v>
      </c>
      <c r="I203" s="295"/>
      <c r="J203" s="63"/>
    </row>
    <row r="204" spans="2:13" x14ac:dyDescent="0.25">
      <c r="B204" s="225" t="s">
        <v>529</v>
      </c>
      <c r="C204" s="369" t="s">
        <v>153</v>
      </c>
      <c r="D204" s="370"/>
      <c r="E204" s="371"/>
      <c r="F204" s="324">
        <v>0</v>
      </c>
      <c r="G204" s="330">
        <v>35000</v>
      </c>
      <c r="H204" s="319">
        <v>25480.95</v>
      </c>
      <c r="I204" s="296"/>
      <c r="J204" s="255"/>
    </row>
    <row r="205" spans="2:13" ht="24.75" customHeight="1" x14ac:dyDescent="0.25">
      <c r="B205" s="58">
        <v>37</v>
      </c>
      <c r="C205" s="437" t="s">
        <v>118</v>
      </c>
      <c r="D205" s="413"/>
      <c r="E205" s="438"/>
      <c r="F205" s="299">
        <f>F206</f>
        <v>74325.320000000007</v>
      </c>
      <c r="G205" s="331">
        <v>170400</v>
      </c>
      <c r="H205" s="52">
        <f t="shared" ref="H205" si="49">H206</f>
        <v>59214.69</v>
      </c>
      <c r="I205" s="292">
        <f t="shared" ref="I205:J245" si="50">H205/F205*100</f>
        <v>79.669606535161904</v>
      </c>
      <c r="J205" s="59">
        <f>H205/G205*100</f>
        <v>34.750404929577464</v>
      </c>
    </row>
    <row r="206" spans="2:13" ht="24.75" customHeight="1" x14ac:dyDescent="0.25">
      <c r="B206" s="60">
        <v>372</v>
      </c>
      <c r="C206" s="429" t="s">
        <v>119</v>
      </c>
      <c r="D206" s="430"/>
      <c r="E206" s="431"/>
      <c r="F206" s="297">
        <f>SUM(F207:F208)</f>
        <v>74325.320000000007</v>
      </c>
      <c r="G206" s="263"/>
      <c r="H206" s="30">
        <f>SUM(H207:H208)</f>
        <v>59214.69</v>
      </c>
      <c r="I206" s="294">
        <f t="shared" si="50"/>
        <v>79.669606535161904</v>
      </c>
      <c r="J206" s="61" t="e">
        <f>H206/G206*100</f>
        <v>#DIV/0!</v>
      </c>
    </row>
    <row r="207" spans="2:13" ht="24.75" customHeight="1" x14ac:dyDescent="0.25">
      <c r="B207" s="62">
        <v>3721</v>
      </c>
      <c r="C207" s="435" t="s">
        <v>120</v>
      </c>
      <c r="D207" s="385"/>
      <c r="E207" s="436"/>
      <c r="F207" s="22">
        <v>74211.320000000007</v>
      </c>
      <c r="G207" s="262"/>
      <c r="H207" s="17">
        <f>G761+G790+G794+G799+G966</f>
        <v>59077.090000000004</v>
      </c>
      <c r="I207" s="295">
        <f t="shared" si="50"/>
        <v>79.606574845993833</v>
      </c>
      <c r="J207" s="64"/>
    </row>
    <row r="208" spans="2:13" ht="24" customHeight="1" x14ac:dyDescent="0.25">
      <c r="B208" s="62">
        <v>3722</v>
      </c>
      <c r="C208" s="435" t="s">
        <v>121</v>
      </c>
      <c r="D208" s="385"/>
      <c r="E208" s="436"/>
      <c r="F208" s="22">
        <v>114</v>
      </c>
      <c r="G208" s="262"/>
      <c r="H208" s="17">
        <f>G765+G785+G795</f>
        <v>137.6</v>
      </c>
      <c r="I208" s="295">
        <f t="shared" si="50"/>
        <v>120.7017543859649</v>
      </c>
      <c r="J208" s="64"/>
    </row>
    <row r="209" spans="2:15" x14ac:dyDescent="0.25">
      <c r="B209" s="225" t="s">
        <v>529</v>
      </c>
      <c r="C209" s="369" t="s">
        <v>153</v>
      </c>
      <c r="D209" s="370"/>
      <c r="E209" s="371"/>
      <c r="F209" s="324">
        <v>74325.320000000007</v>
      </c>
      <c r="G209" s="330">
        <v>170400</v>
      </c>
      <c r="H209" s="319">
        <f>H205-H210</f>
        <v>59214.69</v>
      </c>
      <c r="I209" s="307">
        <f t="shared" si="50"/>
        <v>79.669606535161904</v>
      </c>
      <c r="J209" s="255">
        <f t="shared" si="50"/>
        <v>4.6754463929085624E-2</v>
      </c>
      <c r="M209" s="107"/>
    </row>
    <row r="210" spans="2:15" x14ac:dyDescent="0.25">
      <c r="B210" s="225" t="s">
        <v>530</v>
      </c>
      <c r="C210" s="369" t="s">
        <v>531</v>
      </c>
      <c r="D210" s="370"/>
      <c r="E210" s="371"/>
      <c r="F210" s="324">
        <v>0</v>
      </c>
      <c r="G210" s="330">
        <v>0</v>
      </c>
      <c r="H210" s="319">
        <v>0</v>
      </c>
      <c r="I210" s="307" t="e">
        <f t="shared" si="50"/>
        <v>#DIV/0!</v>
      </c>
      <c r="J210" s="255" t="e">
        <f t="shared" si="50"/>
        <v>#DIV/0!</v>
      </c>
      <c r="M210" s="107"/>
    </row>
    <row r="211" spans="2:15" x14ac:dyDescent="0.25">
      <c r="B211" s="58">
        <v>38</v>
      </c>
      <c r="C211" s="437" t="s">
        <v>122</v>
      </c>
      <c r="D211" s="413"/>
      <c r="E211" s="438"/>
      <c r="F211" s="299">
        <f>F212+F215+F217</f>
        <v>90152.57</v>
      </c>
      <c r="G211" s="331">
        <v>254500</v>
      </c>
      <c r="H211" s="52">
        <f>H212+H215+H217</f>
        <v>71613.119999999995</v>
      </c>
      <c r="I211" s="292">
        <f t="shared" si="50"/>
        <v>79.435472555025328</v>
      </c>
      <c r="J211" s="59">
        <f>H211/G211*100</f>
        <v>28.138750491159133</v>
      </c>
      <c r="M211" s="107"/>
    </row>
    <row r="212" spans="2:15" x14ac:dyDescent="0.25">
      <c r="B212" s="60">
        <v>381</v>
      </c>
      <c r="C212" s="429" t="s">
        <v>51</v>
      </c>
      <c r="D212" s="430"/>
      <c r="E212" s="431"/>
      <c r="F212" s="297">
        <f>SUM(F213)</f>
        <v>26414.52</v>
      </c>
      <c r="G212" s="263"/>
      <c r="H212" s="30">
        <f>SUM(H213:H214)</f>
        <v>58179.9</v>
      </c>
      <c r="I212" s="294">
        <f t="shared" si="50"/>
        <v>220.25726759373251</v>
      </c>
      <c r="J212" s="61" t="e">
        <f>H212/G212*100</f>
        <v>#DIV/0!</v>
      </c>
    </row>
    <row r="213" spans="2:15" x14ac:dyDescent="0.25">
      <c r="B213" s="62">
        <v>3811</v>
      </c>
      <c r="C213" s="435" t="s">
        <v>123</v>
      </c>
      <c r="D213" s="385"/>
      <c r="E213" s="436"/>
      <c r="F213" s="22">
        <v>26414.52</v>
      </c>
      <c r="G213" s="262"/>
      <c r="H213" s="17">
        <f>G457+G536+G736+G753+G769+G774+G801+G814+G820+G824+G835+G850+G886+G971+G987+G1051</f>
        <v>56589.270000000004</v>
      </c>
      <c r="I213" s="295">
        <f t="shared" si="50"/>
        <v>214.23546594827391</v>
      </c>
      <c r="J213" s="64"/>
    </row>
    <row r="214" spans="2:15" ht="15" customHeight="1" x14ac:dyDescent="0.25">
      <c r="B214" s="62">
        <v>3812</v>
      </c>
      <c r="C214" s="363" t="s">
        <v>678</v>
      </c>
      <c r="D214" s="364"/>
      <c r="E214" s="365"/>
      <c r="F214" s="22"/>
      <c r="G214" s="262"/>
      <c r="H214" s="17">
        <f>G815+G851+G1052</f>
        <v>1590.6299999999999</v>
      </c>
      <c r="I214" s="295"/>
      <c r="J214" s="64"/>
    </row>
    <row r="215" spans="2:15" x14ac:dyDescent="0.25">
      <c r="B215" s="60">
        <v>382</v>
      </c>
      <c r="C215" s="429" t="s">
        <v>52</v>
      </c>
      <c r="D215" s="430"/>
      <c r="E215" s="431"/>
      <c r="F215" s="297">
        <f>SUM(F216)</f>
        <v>20631.95</v>
      </c>
      <c r="G215" s="263"/>
      <c r="H215" s="30">
        <f>SUM(H216)</f>
        <v>0</v>
      </c>
      <c r="I215" s="294">
        <f t="shared" si="50"/>
        <v>0</v>
      </c>
      <c r="J215" s="61" t="e">
        <f>H215/G215*100</f>
        <v>#DIV/0!</v>
      </c>
    </row>
    <row r="216" spans="2:15" ht="25.5" customHeight="1" x14ac:dyDescent="0.25">
      <c r="B216" s="62">
        <v>3821</v>
      </c>
      <c r="C216" s="435" t="s">
        <v>124</v>
      </c>
      <c r="D216" s="385"/>
      <c r="E216" s="436"/>
      <c r="F216" s="22">
        <v>20631.95</v>
      </c>
      <c r="G216" s="262"/>
      <c r="H216" s="17">
        <f>G737+G780+G852</f>
        <v>0</v>
      </c>
      <c r="I216" s="295">
        <f t="shared" si="50"/>
        <v>0</v>
      </c>
      <c r="J216" s="64"/>
    </row>
    <row r="217" spans="2:15" x14ac:dyDescent="0.25">
      <c r="B217" s="60">
        <v>386</v>
      </c>
      <c r="C217" s="429" t="s">
        <v>125</v>
      </c>
      <c r="D217" s="430"/>
      <c r="E217" s="431"/>
      <c r="F217" s="297">
        <f>SUM(F218)</f>
        <v>43106.1</v>
      </c>
      <c r="G217" s="263"/>
      <c r="H217" s="30">
        <f>SUM(H218)</f>
        <v>13433.22</v>
      </c>
      <c r="I217" s="300">
        <f t="shared" si="50"/>
        <v>31.163153242812502</v>
      </c>
      <c r="J217" s="61" t="e">
        <f>H217/G217*100</f>
        <v>#DIV/0!</v>
      </c>
    </row>
    <row r="218" spans="2:15" ht="36" customHeight="1" x14ac:dyDescent="0.25">
      <c r="B218" s="62">
        <v>3861</v>
      </c>
      <c r="C218" s="435" t="s">
        <v>126</v>
      </c>
      <c r="D218" s="385"/>
      <c r="E218" s="436"/>
      <c r="F218" s="22">
        <v>43106.1</v>
      </c>
      <c r="G218" s="262"/>
      <c r="H218" s="17">
        <f>G634+G670+G900</f>
        <v>13433.22</v>
      </c>
      <c r="I218" s="301">
        <f t="shared" si="50"/>
        <v>31.163153242812502</v>
      </c>
      <c r="J218" s="64"/>
    </row>
    <row r="219" spans="2:15" x14ac:dyDescent="0.25">
      <c r="B219" s="225" t="s">
        <v>529</v>
      </c>
      <c r="C219" s="369" t="s">
        <v>153</v>
      </c>
      <c r="D219" s="370"/>
      <c r="E219" s="371"/>
      <c r="F219" s="324">
        <v>82559.81</v>
      </c>
      <c r="G219" s="330">
        <v>194236</v>
      </c>
      <c r="H219" s="319">
        <f>H211-H220-H221-H222-H223</f>
        <v>57911.1</v>
      </c>
      <c r="I219" s="307">
        <f t="shared" si="50"/>
        <v>70.14442014825373</v>
      </c>
      <c r="J219" s="255">
        <f t="shared" si="50"/>
        <v>3.611298634045889E-2</v>
      </c>
      <c r="L219" s="107"/>
      <c r="M219" s="107"/>
      <c r="O219" s="107"/>
    </row>
    <row r="220" spans="2:15" x14ac:dyDescent="0.25">
      <c r="B220" s="225" t="s">
        <v>534</v>
      </c>
      <c r="C220" s="369" t="s">
        <v>535</v>
      </c>
      <c r="D220" s="370"/>
      <c r="E220" s="371"/>
      <c r="F220" s="324">
        <v>7495.56</v>
      </c>
      <c r="G220" s="330">
        <v>40000</v>
      </c>
      <c r="H220" s="319">
        <v>10207.98</v>
      </c>
      <c r="I220" s="307">
        <f t="shared" si="50"/>
        <v>136.18702271744871</v>
      </c>
      <c r="J220" s="255">
        <f t="shared" si="50"/>
        <v>0.34046755679362178</v>
      </c>
    </row>
    <row r="221" spans="2:15" x14ac:dyDescent="0.25">
      <c r="B221" s="225" t="s">
        <v>530</v>
      </c>
      <c r="C221" s="369" t="s">
        <v>531</v>
      </c>
      <c r="D221" s="370"/>
      <c r="E221" s="371"/>
      <c r="F221" s="324">
        <v>97.2</v>
      </c>
      <c r="G221" s="330">
        <v>10264</v>
      </c>
      <c r="H221" s="319">
        <v>118.8</v>
      </c>
      <c r="I221" s="307">
        <f t="shared" si="50"/>
        <v>122.22222222222221</v>
      </c>
      <c r="J221" s="255">
        <f t="shared" si="50"/>
        <v>1.1907854854074651</v>
      </c>
    </row>
    <row r="222" spans="2:15" x14ac:dyDescent="0.25">
      <c r="B222" s="225" t="s">
        <v>537</v>
      </c>
      <c r="C222" s="369" t="s">
        <v>156</v>
      </c>
      <c r="D222" s="370"/>
      <c r="E222" s="371"/>
      <c r="F222" s="324">
        <v>0</v>
      </c>
      <c r="G222" s="330">
        <v>10000</v>
      </c>
      <c r="H222" s="319">
        <v>150</v>
      </c>
      <c r="I222" s="307" t="e">
        <f t="shared" si="50"/>
        <v>#DIV/0!</v>
      </c>
      <c r="J222" s="255" t="e">
        <f t="shared" si="50"/>
        <v>#DIV/0!</v>
      </c>
    </row>
    <row r="223" spans="2:15" ht="22.5" customHeight="1" x14ac:dyDescent="0.25">
      <c r="B223" s="225" t="s">
        <v>541</v>
      </c>
      <c r="C223" s="369" t="s">
        <v>582</v>
      </c>
      <c r="D223" s="370"/>
      <c r="E223" s="371"/>
      <c r="F223" s="324">
        <v>0</v>
      </c>
      <c r="G223" s="330">
        <v>0</v>
      </c>
      <c r="H223" s="319">
        <v>3225.24</v>
      </c>
      <c r="I223" s="296" t="e">
        <f t="shared" si="50"/>
        <v>#DIV/0!</v>
      </c>
      <c r="J223" s="255" t="e">
        <f t="shared" si="50"/>
        <v>#DIV/0!</v>
      </c>
    </row>
    <row r="224" spans="2:15" ht="15" customHeight="1" x14ac:dyDescent="0.25">
      <c r="B224" s="56">
        <v>4</v>
      </c>
      <c r="C224" s="505" t="s">
        <v>6</v>
      </c>
      <c r="D224" s="506"/>
      <c r="E224" s="507"/>
      <c r="F224" s="68">
        <f>F225+F232+F258</f>
        <v>43907.42</v>
      </c>
      <c r="G224" s="266">
        <f>G225+G232+G258</f>
        <v>4863500</v>
      </c>
      <c r="H224" s="42">
        <f>H225+H232+H258</f>
        <v>232071.86</v>
      </c>
      <c r="I224" s="302">
        <f t="shared" si="50"/>
        <v>528.54815883055755</v>
      </c>
      <c r="J224" s="57">
        <f>H224/G224*100</f>
        <v>4.7717047393852159</v>
      </c>
    </row>
    <row r="225" spans="2:13" ht="27" customHeight="1" x14ac:dyDescent="0.25">
      <c r="B225" s="58">
        <v>41</v>
      </c>
      <c r="C225" s="437" t="s">
        <v>131</v>
      </c>
      <c r="D225" s="413"/>
      <c r="E225" s="438"/>
      <c r="F225" s="299">
        <f>F226</f>
        <v>0</v>
      </c>
      <c r="G225" s="331">
        <v>115000</v>
      </c>
      <c r="H225" s="52">
        <f t="shared" ref="H225" si="51">H226</f>
        <v>0</v>
      </c>
      <c r="I225" s="292" t="e">
        <f t="shared" si="50"/>
        <v>#DIV/0!</v>
      </c>
      <c r="J225" s="59">
        <f>H225/G225*100</f>
        <v>0</v>
      </c>
    </row>
    <row r="226" spans="2:13" x14ac:dyDescent="0.25">
      <c r="B226" s="60">
        <v>411</v>
      </c>
      <c r="C226" s="429" t="s">
        <v>132</v>
      </c>
      <c r="D226" s="430"/>
      <c r="E226" s="431"/>
      <c r="F226" s="297">
        <f>SUM(F227)</f>
        <v>0</v>
      </c>
      <c r="G226" s="263"/>
      <c r="H226" s="30">
        <f>SUM(H227)</f>
        <v>0</v>
      </c>
      <c r="I226" s="294" t="e">
        <f t="shared" si="50"/>
        <v>#DIV/0!</v>
      </c>
      <c r="J226" s="61" t="e">
        <f>H226/G226*100</f>
        <v>#DIV/0!</v>
      </c>
    </row>
    <row r="227" spans="2:13" x14ac:dyDescent="0.25">
      <c r="B227" s="62">
        <v>4111</v>
      </c>
      <c r="C227" s="435" t="s">
        <v>54</v>
      </c>
      <c r="D227" s="385"/>
      <c r="E227" s="436"/>
      <c r="F227" s="22">
        <v>0</v>
      </c>
      <c r="G227" s="262"/>
      <c r="H227" s="17">
        <f>G592+G614+G672</f>
        <v>0</v>
      </c>
      <c r="I227" s="295" t="e">
        <f t="shared" si="50"/>
        <v>#DIV/0!</v>
      </c>
      <c r="J227" s="69"/>
    </row>
    <row r="228" spans="2:13" x14ac:dyDescent="0.25">
      <c r="B228" s="225" t="s">
        <v>529</v>
      </c>
      <c r="C228" s="369" t="s">
        <v>153</v>
      </c>
      <c r="D228" s="370"/>
      <c r="E228" s="371"/>
      <c r="F228" s="327">
        <v>0</v>
      </c>
      <c r="G228" s="332">
        <v>0</v>
      </c>
      <c r="H228" s="335">
        <v>0</v>
      </c>
      <c r="I228" s="307" t="e">
        <f t="shared" si="50"/>
        <v>#DIV/0!</v>
      </c>
      <c r="J228" s="255" t="e">
        <f t="shared" si="50"/>
        <v>#DIV/0!</v>
      </c>
      <c r="M228" s="107"/>
    </row>
    <row r="229" spans="2:13" x14ac:dyDescent="0.25">
      <c r="B229" s="225" t="s">
        <v>534</v>
      </c>
      <c r="C229" s="369" t="s">
        <v>535</v>
      </c>
      <c r="D229" s="370"/>
      <c r="E229" s="371"/>
      <c r="F229" s="327">
        <v>0</v>
      </c>
      <c r="G229" s="332">
        <v>5000</v>
      </c>
      <c r="H229" s="335">
        <v>0</v>
      </c>
      <c r="I229" s="307" t="e">
        <f t="shared" si="50"/>
        <v>#DIV/0!</v>
      </c>
      <c r="J229" s="255" t="e">
        <f t="shared" si="50"/>
        <v>#DIV/0!</v>
      </c>
    </row>
    <row r="230" spans="2:13" x14ac:dyDescent="0.25">
      <c r="B230" s="225" t="s">
        <v>532</v>
      </c>
      <c r="C230" s="369" t="s">
        <v>533</v>
      </c>
      <c r="D230" s="370"/>
      <c r="E230" s="371"/>
      <c r="F230" s="327">
        <v>0</v>
      </c>
      <c r="G230" s="332">
        <v>100000</v>
      </c>
      <c r="H230" s="335">
        <v>0</v>
      </c>
      <c r="I230" s="307" t="e">
        <f t="shared" si="50"/>
        <v>#DIV/0!</v>
      </c>
      <c r="J230" s="255" t="e">
        <f t="shared" si="50"/>
        <v>#DIV/0!</v>
      </c>
    </row>
    <row r="231" spans="2:13" ht="23.25" customHeight="1" x14ac:dyDescent="0.25">
      <c r="B231" s="225" t="s">
        <v>541</v>
      </c>
      <c r="C231" s="369" t="s">
        <v>542</v>
      </c>
      <c r="D231" s="370"/>
      <c r="E231" s="371"/>
      <c r="F231" s="327">
        <v>0</v>
      </c>
      <c r="G231" s="332">
        <v>10000</v>
      </c>
      <c r="H231" s="335">
        <v>0</v>
      </c>
      <c r="I231" s="307" t="e">
        <f t="shared" si="50"/>
        <v>#DIV/0!</v>
      </c>
      <c r="J231" s="255" t="e">
        <f t="shared" si="50"/>
        <v>#DIV/0!</v>
      </c>
    </row>
    <row r="232" spans="2:13" ht="24.75" customHeight="1" x14ac:dyDescent="0.25">
      <c r="B232" s="58">
        <v>42</v>
      </c>
      <c r="C232" s="437" t="s">
        <v>133</v>
      </c>
      <c r="D232" s="413"/>
      <c r="E232" s="438"/>
      <c r="F232" s="299">
        <f>F233+F237+F242+F244+F246</f>
        <v>43907.42</v>
      </c>
      <c r="G232" s="331">
        <v>3138500</v>
      </c>
      <c r="H232" s="52">
        <f>H233+H237+H242+H244+H246</f>
        <v>39109.979999999996</v>
      </c>
      <c r="I232" s="292">
        <f t="shared" si="50"/>
        <v>89.073737422968591</v>
      </c>
      <c r="J232" s="59">
        <f>H232/G232*100</f>
        <v>1.2461360522542615</v>
      </c>
    </row>
    <row r="233" spans="2:13" x14ac:dyDescent="0.25">
      <c r="B233" s="60">
        <v>421</v>
      </c>
      <c r="C233" s="429" t="s">
        <v>134</v>
      </c>
      <c r="D233" s="430"/>
      <c r="E233" s="431"/>
      <c r="F233" s="297">
        <f>SUM(F234:F236)</f>
        <v>14267.57</v>
      </c>
      <c r="G233" s="263"/>
      <c r="H233" s="30">
        <f>SUM(H234:H236)</f>
        <v>29165.03</v>
      </c>
      <c r="I233" s="294">
        <f t="shared" si="50"/>
        <v>204.41483728483547</v>
      </c>
      <c r="J233" s="61" t="e">
        <f>H233/G233*100</f>
        <v>#DIV/0!</v>
      </c>
    </row>
    <row r="234" spans="2:13" x14ac:dyDescent="0.25">
      <c r="B234" s="62">
        <v>4212</v>
      </c>
      <c r="C234" s="435" t="s">
        <v>135</v>
      </c>
      <c r="D234" s="385"/>
      <c r="E234" s="436"/>
      <c r="F234" s="22">
        <v>0</v>
      </c>
      <c r="G234" s="262"/>
      <c r="H234" s="17">
        <f>G828+G843+G978</f>
        <v>0</v>
      </c>
      <c r="I234" s="295" t="e">
        <f t="shared" si="50"/>
        <v>#DIV/0!</v>
      </c>
      <c r="J234" s="69"/>
    </row>
    <row r="235" spans="2:13" x14ac:dyDescent="0.25">
      <c r="B235" s="62">
        <v>4213</v>
      </c>
      <c r="C235" s="435" t="s">
        <v>136</v>
      </c>
      <c r="D235" s="385"/>
      <c r="E235" s="436"/>
      <c r="F235" s="22">
        <v>2538.34</v>
      </c>
      <c r="G235" s="262"/>
      <c r="H235" s="17">
        <f>G575+G594+G746</f>
        <v>0</v>
      </c>
      <c r="I235" s="295">
        <f t="shared" si="50"/>
        <v>0</v>
      </c>
      <c r="J235" s="69"/>
    </row>
    <row r="236" spans="2:13" x14ac:dyDescent="0.25">
      <c r="B236" s="62">
        <v>4214</v>
      </c>
      <c r="C236" s="435" t="s">
        <v>137</v>
      </c>
      <c r="D236" s="385"/>
      <c r="E236" s="436"/>
      <c r="F236" s="22">
        <v>11729.23</v>
      </c>
      <c r="G236" s="262"/>
      <c r="H236" s="17">
        <f>G556+G636+G663+G674+G679+G878+G906</f>
        <v>29165.03</v>
      </c>
      <c r="I236" s="295">
        <f t="shared" si="50"/>
        <v>248.65255434499966</v>
      </c>
      <c r="J236" s="69"/>
    </row>
    <row r="237" spans="2:13" x14ac:dyDescent="0.25">
      <c r="B237" s="60">
        <v>422</v>
      </c>
      <c r="C237" s="429" t="s">
        <v>138</v>
      </c>
      <c r="D237" s="430"/>
      <c r="E237" s="431"/>
      <c r="F237" s="297">
        <f>SUM(F238:F241)</f>
        <v>21014.85</v>
      </c>
      <c r="G237" s="263"/>
      <c r="H237" s="30">
        <f>SUM(H238:H241)</f>
        <v>1199.78</v>
      </c>
      <c r="I237" s="294">
        <f t="shared" si="50"/>
        <v>5.709200874619615</v>
      </c>
      <c r="J237" s="61" t="e">
        <f>H237/G237*100</f>
        <v>#DIV/0!</v>
      </c>
    </row>
    <row r="238" spans="2:13" x14ac:dyDescent="0.25">
      <c r="B238" s="62">
        <v>4221</v>
      </c>
      <c r="C238" s="435" t="s">
        <v>139</v>
      </c>
      <c r="D238" s="385"/>
      <c r="E238" s="436"/>
      <c r="F238" s="22">
        <v>3568.95</v>
      </c>
      <c r="G238" s="262"/>
      <c r="H238" s="17">
        <f>G515+G960+G979+G1027</f>
        <v>491.89</v>
      </c>
      <c r="I238" s="295">
        <f t="shared" si="50"/>
        <v>13.782485044620968</v>
      </c>
      <c r="J238" s="69"/>
    </row>
    <row r="239" spans="2:13" x14ac:dyDescent="0.25">
      <c r="B239" s="62">
        <v>4222</v>
      </c>
      <c r="C239" s="363" t="s">
        <v>140</v>
      </c>
      <c r="D239" s="364"/>
      <c r="E239" s="365"/>
      <c r="F239" s="22">
        <v>1751.98</v>
      </c>
      <c r="G239" s="262"/>
      <c r="H239" s="17">
        <f>G516+G961</f>
        <v>707.89</v>
      </c>
      <c r="I239" s="295">
        <f t="shared" si="50"/>
        <v>40.405141611205607</v>
      </c>
      <c r="J239" s="64"/>
    </row>
    <row r="240" spans="2:13" x14ac:dyDescent="0.25">
      <c r="B240" s="62">
        <v>4223</v>
      </c>
      <c r="C240" s="363" t="s">
        <v>581</v>
      </c>
      <c r="D240" s="364"/>
      <c r="E240" s="365"/>
      <c r="F240" s="22">
        <v>4289.5</v>
      </c>
      <c r="G240" s="262"/>
      <c r="H240" s="17">
        <f>G517+G528</f>
        <v>0</v>
      </c>
      <c r="I240" s="295"/>
      <c r="J240" s="64"/>
    </row>
    <row r="241" spans="2:13" ht="24" customHeight="1" x14ac:dyDescent="0.25">
      <c r="B241" s="62">
        <v>4227</v>
      </c>
      <c r="C241" s="363" t="s">
        <v>141</v>
      </c>
      <c r="D241" s="364"/>
      <c r="E241" s="365"/>
      <c r="F241" s="22">
        <v>11404.42</v>
      </c>
      <c r="G241" s="262"/>
      <c r="H241" s="17">
        <f>G529+G603+G620+G637+G980</f>
        <v>0</v>
      </c>
      <c r="I241" s="295">
        <f t="shared" si="50"/>
        <v>0</v>
      </c>
      <c r="J241" s="64"/>
    </row>
    <row r="242" spans="2:13" x14ac:dyDescent="0.25">
      <c r="B242" s="60">
        <v>423</v>
      </c>
      <c r="C242" s="429" t="s">
        <v>543</v>
      </c>
      <c r="D242" s="430"/>
      <c r="E242" s="431"/>
      <c r="F242" s="297">
        <f>SUM(F243)</f>
        <v>0</v>
      </c>
      <c r="G242" s="30"/>
      <c r="H242" s="297">
        <f>SUM(H243)</f>
        <v>0</v>
      </c>
      <c r="I242" s="294" t="e">
        <f t="shared" ref="I242:I243" si="52">H242/F242*100</f>
        <v>#DIV/0!</v>
      </c>
      <c r="J242" s="61" t="e">
        <f>H242/G242*100</f>
        <v>#DIV/0!</v>
      </c>
    </row>
    <row r="243" spans="2:13" x14ac:dyDescent="0.25">
      <c r="B243" s="62">
        <v>4231</v>
      </c>
      <c r="C243" s="435" t="s">
        <v>544</v>
      </c>
      <c r="D243" s="385"/>
      <c r="E243" s="436"/>
      <c r="F243" s="22">
        <v>0</v>
      </c>
      <c r="G243" s="262"/>
      <c r="H243" s="17">
        <v>0</v>
      </c>
      <c r="I243" s="295" t="e">
        <f t="shared" si="52"/>
        <v>#DIV/0!</v>
      </c>
      <c r="J243" s="69"/>
    </row>
    <row r="244" spans="2:13" ht="27" customHeight="1" x14ac:dyDescent="0.25">
      <c r="B244" s="60">
        <v>424</v>
      </c>
      <c r="C244" s="446" t="s">
        <v>142</v>
      </c>
      <c r="D244" s="447"/>
      <c r="E244" s="448"/>
      <c r="F244" s="297">
        <f>SUM(F245)</f>
        <v>0</v>
      </c>
      <c r="G244" s="263"/>
      <c r="H244" s="30">
        <f>SUM(H245)</f>
        <v>621.16999999999996</v>
      </c>
      <c r="I244" s="294" t="e">
        <f t="shared" si="50"/>
        <v>#DIV/0!</v>
      </c>
      <c r="J244" s="61" t="e">
        <f>H244/G244*100</f>
        <v>#DIV/0!</v>
      </c>
    </row>
    <row r="245" spans="2:13" x14ac:dyDescent="0.25">
      <c r="B245" s="62">
        <v>4241</v>
      </c>
      <c r="C245" s="363" t="s">
        <v>143</v>
      </c>
      <c r="D245" s="364"/>
      <c r="E245" s="365"/>
      <c r="F245" s="22">
        <v>0</v>
      </c>
      <c r="G245" s="262"/>
      <c r="H245" s="17">
        <f>G1020</f>
        <v>621.16999999999996</v>
      </c>
      <c r="I245" s="295" t="e">
        <f t="shared" si="50"/>
        <v>#DIV/0!</v>
      </c>
      <c r="J245" s="64"/>
    </row>
    <row r="246" spans="2:13" x14ac:dyDescent="0.25">
      <c r="B246" s="60">
        <v>426</v>
      </c>
      <c r="C246" s="446" t="s">
        <v>144</v>
      </c>
      <c r="D246" s="447"/>
      <c r="E246" s="448"/>
      <c r="F246" s="297">
        <f>SUM(F247:F249)</f>
        <v>8625</v>
      </c>
      <c r="G246" s="263"/>
      <c r="H246" s="30">
        <f>SUM(H247:H249)</f>
        <v>8124</v>
      </c>
      <c r="I246" s="303"/>
      <c r="J246" s="61" t="e">
        <f>H246/G246*100</f>
        <v>#DIV/0!</v>
      </c>
    </row>
    <row r="247" spans="2:13" x14ac:dyDescent="0.25">
      <c r="B247" s="62">
        <v>4262</v>
      </c>
      <c r="C247" s="363" t="s">
        <v>148</v>
      </c>
      <c r="D247" s="364"/>
      <c r="E247" s="365"/>
      <c r="F247" s="22">
        <v>4500</v>
      </c>
      <c r="G247" s="262"/>
      <c r="H247" s="17">
        <f>G518</f>
        <v>249</v>
      </c>
      <c r="I247" s="301">
        <f t="shared" ref="I247:J266" si="53">H247/F247*100</f>
        <v>5.5333333333333332</v>
      </c>
      <c r="J247" s="63"/>
    </row>
    <row r="248" spans="2:13" x14ac:dyDescent="0.25">
      <c r="B248" s="62">
        <v>4263</v>
      </c>
      <c r="C248" s="363" t="s">
        <v>145</v>
      </c>
      <c r="D248" s="364"/>
      <c r="E248" s="365"/>
      <c r="F248" s="22">
        <v>4125</v>
      </c>
      <c r="G248" s="262"/>
      <c r="H248" s="17">
        <f>G691+G695</f>
        <v>7875</v>
      </c>
      <c r="I248" s="295">
        <f t="shared" si="53"/>
        <v>190.90909090909091</v>
      </c>
      <c r="J248" s="64"/>
    </row>
    <row r="249" spans="2:13" ht="23.25" customHeight="1" x14ac:dyDescent="0.25">
      <c r="B249" s="62">
        <v>4264</v>
      </c>
      <c r="C249" s="363" t="s">
        <v>149</v>
      </c>
      <c r="D249" s="364"/>
      <c r="E249" s="365"/>
      <c r="F249" s="22">
        <v>0</v>
      </c>
      <c r="G249" s="262"/>
      <c r="H249" s="17">
        <v>0</v>
      </c>
      <c r="I249" s="295" t="e">
        <f t="shared" si="53"/>
        <v>#DIV/0!</v>
      </c>
      <c r="J249" s="64"/>
    </row>
    <row r="250" spans="2:13" x14ac:dyDescent="0.25">
      <c r="B250" s="225" t="s">
        <v>529</v>
      </c>
      <c r="C250" s="369" t="s">
        <v>153</v>
      </c>
      <c r="D250" s="370"/>
      <c r="E250" s="371"/>
      <c r="F250" s="324">
        <v>31885.62</v>
      </c>
      <c r="G250" s="330">
        <v>96800</v>
      </c>
      <c r="H250" s="319">
        <f>H232-H252-H254</f>
        <v>1157.3999999999971</v>
      </c>
      <c r="I250" s="307">
        <f t="shared" si="53"/>
        <v>3.6298494431031827</v>
      </c>
      <c r="J250" s="255">
        <f t="shared" si="53"/>
        <v>3.7498444660156844E-3</v>
      </c>
      <c r="L250" s="107"/>
      <c r="M250" s="107"/>
    </row>
    <row r="251" spans="2:13" x14ac:dyDescent="0.25">
      <c r="B251" s="225" t="s">
        <v>536</v>
      </c>
      <c r="C251" s="369" t="s">
        <v>154</v>
      </c>
      <c r="D251" s="370"/>
      <c r="E251" s="371"/>
      <c r="F251" s="324">
        <v>0</v>
      </c>
      <c r="G251" s="330">
        <v>0</v>
      </c>
      <c r="H251" s="319">
        <v>0</v>
      </c>
      <c r="I251" s="307" t="e">
        <f t="shared" si="53"/>
        <v>#DIV/0!</v>
      </c>
      <c r="J251" s="255" t="e">
        <f t="shared" si="53"/>
        <v>#DIV/0!</v>
      </c>
    </row>
    <row r="252" spans="2:13" x14ac:dyDescent="0.25">
      <c r="B252" s="225" t="s">
        <v>534</v>
      </c>
      <c r="C252" s="369" t="s">
        <v>535</v>
      </c>
      <c r="D252" s="370"/>
      <c r="E252" s="371"/>
      <c r="F252" s="324">
        <v>12021.8</v>
      </c>
      <c r="G252" s="330">
        <v>197000</v>
      </c>
      <c r="H252" s="319">
        <v>37040.03</v>
      </c>
      <c r="I252" s="307">
        <f t="shared" si="53"/>
        <v>308.1071886073633</v>
      </c>
      <c r="J252" s="255">
        <f t="shared" si="53"/>
        <v>0.15639958812556512</v>
      </c>
    </row>
    <row r="253" spans="2:13" x14ac:dyDescent="0.25">
      <c r="B253" s="225" t="s">
        <v>530</v>
      </c>
      <c r="C253" s="369" t="s">
        <v>531</v>
      </c>
      <c r="D253" s="370"/>
      <c r="E253" s="371"/>
      <c r="F253" s="324">
        <v>0</v>
      </c>
      <c r="G253" s="330">
        <v>981700</v>
      </c>
      <c r="H253" s="319">
        <v>0</v>
      </c>
      <c r="I253" s="307" t="e">
        <f t="shared" si="53"/>
        <v>#DIV/0!</v>
      </c>
      <c r="J253" s="255" t="e">
        <f t="shared" si="53"/>
        <v>#DIV/0!</v>
      </c>
    </row>
    <row r="254" spans="2:13" x14ac:dyDescent="0.25">
      <c r="B254" s="225" t="s">
        <v>532</v>
      </c>
      <c r="C254" s="369" t="s">
        <v>533</v>
      </c>
      <c r="D254" s="370"/>
      <c r="E254" s="371"/>
      <c r="F254" s="324">
        <v>0</v>
      </c>
      <c r="G254" s="330">
        <v>853000</v>
      </c>
      <c r="H254" s="319">
        <v>912.55</v>
      </c>
      <c r="I254" s="307" t="e">
        <f t="shared" si="53"/>
        <v>#DIV/0!</v>
      </c>
      <c r="J254" s="255" t="e">
        <f t="shared" si="53"/>
        <v>#DIV/0!</v>
      </c>
    </row>
    <row r="255" spans="2:13" x14ac:dyDescent="0.25">
      <c r="B255" s="225" t="s">
        <v>537</v>
      </c>
      <c r="C255" s="258" t="s">
        <v>156</v>
      </c>
      <c r="D255" s="224"/>
      <c r="E255" s="259"/>
      <c r="F255" s="324">
        <v>0</v>
      </c>
      <c r="G255" s="330">
        <v>0</v>
      </c>
      <c r="H255" s="319">
        <v>0</v>
      </c>
      <c r="I255" s="307" t="e">
        <f t="shared" si="53"/>
        <v>#DIV/0!</v>
      </c>
      <c r="J255" s="255" t="e">
        <f t="shared" si="53"/>
        <v>#DIV/0!</v>
      </c>
    </row>
    <row r="256" spans="2:13" ht="25.5" customHeight="1" x14ac:dyDescent="0.25">
      <c r="B256" s="333" t="s">
        <v>541</v>
      </c>
      <c r="C256" s="369" t="s">
        <v>542</v>
      </c>
      <c r="D256" s="370"/>
      <c r="E256" s="371"/>
      <c r="F256" s="328">
        <v>0</v>
      </c>
      <c r="G256" s="334">
        <v>10000</v>
      </c>
      <c r="H256" s="356">
        <v>0</v>
      </c>
      <c r="I256" s="307" t="e">
        <f t="shared" si="53"/>
        <v>#DIV/0!</v>
      </c>
      <c r="J256" s="255" t="e">
        <f t="shared" si="53"/>
        <v>#DIV/0!</v>
      </c>
    </row>
    <row r="257" spans="2:13" ht="15.75" customHeight="1" x14ac:dyDescent="0.25">
      <c r="B257" s="225" t="s">
        <v>548</v>
      </c>
      <c r="C257" s="426" t="s">
        <v>549</v>
      </c>
      <c r="D257" s="427"/>
      <c r="E257" s="428"/>
      <c r="F257" s="328"/>
      <c r="G257" s="330">
        <v>1000000</v>
      </c>
      <c r="H257" s="356">
        <v>0</v>
      </c>
      <c r="I257" s="296"/>
      <c r="J257" s="255"/>
    </row>
    <row r="258" spans="2:13" ht="23.25" customHeight="1" x14ac:dyDescent="0.25">
      <c r="B258" s="58">
        <v>45</v>
      </c>
      <c r="C258" s="539" t="s">
        <v>146</v>
      </c>
      <c r="D258" s="434"/>
      <c r="E258" s="540"/>
      <c r="F258" s="299">
        <f>F259</f>
        <v>0</v>
      </c>
      <c r="G258" s="331">
        <v>1610000</v>
      </c>
      <c r="H258" s="52">
        <f t="shared" ref="H258" si="54">H259</f>
        <v>192961.88</v>
      </c>
      <c r="I258" s="304" t="e">
        <f t="shared" si="53"/>
        <v>#DIV/0!</v>
      </c>
      <c r="J258" s="59">
        <f>H258/G258*100</f>
        <v>11.985209937888198</v>
      </c>
    </row>
    <row r="259" spans="2:13" x14ac:dyDescent="0.25">
      <c r="B259" s="60">
        <v>451</v>
      </c>
      <c r="C259" s="446" t="s">
        <v>147</v>
      </c>
      <c r="D259" s="447"/>
      <c r="E259" s="448"/>
      <c r="F259" s="297">
        <f>SUM(F260)</f>
        <v>0</v>
      </c>
      <c r="G259" s="263"/>
      <c r="H259" s="30">
        <f>SUM(H260)</f>
        <v>192961.88</v>
      </c>
      <c r="I259" s="305" t="e">
        <f t="shared" si="53"/>
        <v>#DIV/0!</v>
      </c>
      <c r="J259" s="61" t="e">
        <f>H259/G259*100</f>
        <v>#DIV/0!</v>
      </c>
    </row>
    <row r="260" spans="2:13" ht="25.5" customHeight="1" x14ac:dyDescent="0.25">
      <c r="B260" s="62">
        <v>4511</v>
      </c>
      <c r="C260" s="363" t="s">
        <v>147</v>
      </c>
      <c r="D260" s="364"/>
      <c r="E260" s="365"/>
      <c r="F260" s="22">
        <v>0</v>
      </c>
      <c r="G260" s="262"/>
      <c r="H260" s="17">
        <f>G531+G577+G605+G708+G739+G837+G1029</f>
        <v>192961.88</v>
      </c>
      <c r="I260" s="306" t="e">
        <f t="shared" si="53"/>
        <v>#DIV/0!</v>
      </c>
      <c r="J260" s="64"/>
    </row>
    <row r="261" spans="2:13" x14ac:dyDescent="0.25">
      <c r="B261" s="225" t="s">
        <v>529</v>
      </c>
      <c r="C261" s="369" t="s">
        <v>153</v>
      </c>
      <c r="D261" s="370"/>
      <c r="E261" s="371"/>
      <c r="F261" s="324">
        <v>0</v>
      </c>
      <c r="G261" s="330">
        <v>0</v>
      </c>
      <c r="H261" s="319">
        <v>0</v>
      </c>
      <c r="I261" s="307" t="e">
        <f t="shared" si="53"/>
        <v>#DIV/0!</v>
      </c>
      <c r="J261" s="255" t="e">
        <f t="shared" si="53"/>
        <v>#DIV/0!</v>
      </c>
      <c r="L261" s="107"/>
      <c r="M261" s="107"/>
    </row>
    <row r="262" spans="2:13" x14ac:dyDescent="0.25">
      <c r="B262" s="225" t="s">
        <v>534</v>
      </c>
      <c r="C262" s="369" t="s">
        <v>535</v>
      </c>
      <c r="D262" s="370"/>
      <c r="E262" s="371"/>
      <c r="F262" s="324">
        <v>0</v>
      </c>
      <c r="G262" s="330">
        <v>40000</v>
      </c>
      <c r="H262" s="319">
        <v>7328</v>
      </c>
      <c r="I262" s="307" t="e">
        <f t="shared" si="53"/>
        <v>#DIV/0!</v>
      </c>
      <c r="J262" s="255" t="e">
        <f t="shared" si="53"/>
        <v>#DIV/0!</v>
      </c>
    </row>
    <row r="263" spans="2:13" ht="15.75" customHeight="1" x14ac:dyDescent="0.25">
      <c r="B263" s="225" t="s">
        <v>530</v>
      </c>
      <c r="C263" s="369" t="s">
        <v>531</v>
      </c>
      <c r="D263" s="370"/>
      <c r="E263" s="371"/>
      <c r="F263" s="324">
        <v>0</v>
      </c>
      <c r="G263" s="330">
        <v>300000</v>
      </c>
      <c r="H263" s="319">
        <v>120400</v>
      </c>
      <c r="I263" s="307" t="e">
        <f t="shared" si="53"/>
        <v>#DIV/0!</v>
      </c>
      <c r="J263" s="255" t="e">
        <f t="shared" si="53"/>
        <v>#DIV/0!</v>
      </c>
    </row>
    <row r="264" spans="2:13" ht="15.75" customHeight="1" x14ac:dyDescent="0.25">
      <c r="B264" s="225" t="s">
        <v>532</v>
      </c>
      <c r="C264" s="369" t="s">
        <v>533</v>
      </c>
      <c r="D264" s="370"/>
      <c r="E264" s="371"/>
      <c r="F264" s="324">
        <v>0</v>
      </c>
      <c r="G264" s="330">
        <v>1270000</v>
      </c>
      <c r="H264" s="319">
        <v>65233.88</v>
      </c>
      <c r="I264" s="307" t="e">
        <f t="shared" si="53"/>
        <v>#DIV/0!</v>
      </c>
      <c r="J264" s="255" t="e">
        <f t="shared" si="53"/>
        <v>#DIV/0!</v>
      </c>
    </row>
    <row r="265" spans="2:13" ht="15.75" customHeight="1" x14ac:dyDescent="0.25">
      <c r="B265" s="225" t="s">
        <v>541</v>
      </c>
      <c r="C265" s="369" t="s">
        <v>583</v>
      </c>
      <c r="D265" s="370"/>
      <c r="E265" s="371"/>
      <c r="F265" s="324">
        <v>0</v>
      </c>
      <c r="G265" s="330">
        <v>0</v>
      </c>
      <c r="H265" s="319">
        <v>0</v>
      </c>
      <c r="I265" s="307" t="e">
        <f t="shared" si="53"/>
        <v>#DIV/0!</v>
      </c>
      <c r="J265" s="255" t="e">
        <f t="shared" si="53"/>
        <v>#DIV/0!</v>
      </c>
    </row>
    <row r="266" spans="2:13" ht="15.75" thickBot="1" x14ac:dyDescent="0.3">
      <c r="B266" s="70"/>
      <c r="C266" s="536" t="s">
        <v>150</v>
      </c>
      <c r="D266" s="537"/>
      <c r="E266" s="538"/>
      <c r="F266" s="71">
        <f>F134+F224</f>
        <v>967290.51000000013</v>
      </c>
      <c r="G266" s="267">
        <f>G134+G224</f>
        <v>7173600</v>
      </c>
      <c r="H266" s="72">
        <f>H134+H224</f>
        <v>932381.19</v>
      </c>
      <c r="I266" s="73">
        <f t="shared" si="53"/>
        <v>96.391020108322962</v>
      </c>
      <c r="J266" s="74">
        <f>H266/G266*100</f>
        <v>12.997395868183336</v>
      </c>
      <c r="M266" s="107"/>
    </row>
    <row r="267" spans="2:13" x14ac:dyDescent="0.25">
      <c r="B267" s="39"/>
      <c r="C267" s="364"/>
      <c r="D267" s="364"/>
      <c r="E267" s="364"/>
      <c r="F267" s="22"/>
      <c r="G267" s="22"/>
      <c r="H267" s="22"/>
      <c r="I267" s="53"/>
      <c r="J267" s="53"/>
    </row>
    <row r="268" spans="2:13" ht="18" customHeight="1" x14ac:dyDescent="0.25">
      <c r="B268" s="535" t="s">
        <v>151</v>
      </c>
      <c r="C268" s="535"/>
      <c r="D268" s="535"/>
      <c r="E268" s="535"/>
      <c r="F268" s="22"/>
      <c r="G268" s="22"/>
      <c r="H268" s="22"/>
      <c r="I268" s="53"/>
      <c r="J268" s="53"/>
    </row>
    <row r="269" spans="2:13" ht="15.75" thickBot="1" x14ac:dyDescent="0.3">
      <c r="B269" s="39"/>
      <c r="C269" s="78"/>
      <c r="D269" s="78"/>
      <c r="E269" s="78"/>
      <c r="F269" s="22"/>
      <c r="G269" s="22"/>
      <c r="H269" s="22"/>
      <c r="I269" s="53"/>
      <c r="J269" s="53"/>
    </row>
    <row r="270" spans="2:13" ht="28.5" customHeight="1" x14ac:dyDescent="0.25">
      <c r="B270" s="44" t="s">
        <v>18</v>
      </c>
      <c r="C270" s="490" t="s">
        <v>152</v>
      </c>
      <c r="D270" s="490"/>
      <c r="E270" s="490"/>
      <c r="F270" s="45" t="s">
        <v>585</v>
      </c>
      <c r="G270" s="45" t="s">
        <v>656</v>
      </c>
      <c r="H270" s="46" t="s">
        <v>663</v>
      </c>
      <c r="I270" s="45" t="s">
        <v>57</v>
      </c>
      <c r="J270" s="47" t="s">
        <v>58</v>
      </c>
    </row>
    <row r="271" spans="2:13" x14ac:dyDescent="0.25">
      <c r="B271" s="54">
        <v>1</v>
      </c>
      <c r="C271" s="515">
        <v>2</v>
      </c>
      <c r="D271" s="515"/>
      <c r="E271" s="515"/>
      <c r="F271" s="15">
        <v>3</v>
      </c>
      <c r="G271" s="15">
        <v>5</v>
      </c>
      <c r="H271" s="14">
        <v>6</v>
      </c>
      <c r="I271" s="15">
        <v>7</v>
      </c>
      <c r="J271" s="19"/>
    </row>
    <row r="272" spans="2:13" x14ac:dyDescent="0.25">
      <c r="B272" s="62">
        <v>11</v>
      </c>
      <c r="C272" s="423" t="s">
        <v>153</v>
      </c>
      <c r="D272" s="424"/>
      <c r="E272" s="424"/>
      <c r="F272" s="17">
        <f>F65+F85+F97+F110</f>
        <v>475799.36</v>
      </c>
      <c r="G272" s="17">
        <f>G65+G85+G97+G110</f>
        <v>1117500</v>
      </c>
      <c r="H272" s="17">
        <f>H65+H85+H97+H110</f>
        <v>582700.47</v>
      </c>
      <c r="I272" s="17">
        <f t="shared" ref="I272:I279" si="55">H272/F272*100</f>
        <v>122.46768679974684</v>
      </c>
      <c r="J272" s="79">
        <f t="shared" ref="J272:J279" si="56">H272/G272*100</f>
        <v>52.14321879194631</v>
      </c>
      <c r="M272" s="107"/>
    </row>
    <row r="273" spans="2:14" x14ac:dyDescent="0.25">
      <c r="B273" s="62">
        <v>31</v>
      </c>
      <c r="C273" s="423" t="s">
        <v>154</v>
      </c>
      <c r="D273" s="424"/>
      <c r="E273" s="424"/>
      <c r="F273" s="17">
        <f>F105</f>
        <v>0</v>
      </c>
      <c r="G273" s="17">
        <f>G105</f>
        <v>17036</v>
      </c>
      <c r="H273" s="17">
        <f>H105</f>
        <v>10438.129999999999</v>
      </c>
      <c r="I273" s="17" t="e">
        <f t="shared" si="55"/>
        <v>#DIV/0!</v>
      </c>
      <c r="J273" s="79">
        <f t="shared" si="56"/>
        <v>61.271014322610938</v>
      </c>
      <c r="M273" s="253"/>
    </row>
    <row r="274" spans="2:14" x14ac:dyDescent="0.25">
      <c r="B274" s="62">
        <v>43</v>
      </c>
      <c r="C274" s="420" t="s">
        <v>155</v>
      </c>
      <c r="D274" s="421"/>
      <c r="E274" s="421"/>
      <c r="F274" s="17">
        <f>F86+F98</f>
        <v>254472.95999999999</v>
      </c>
      <c r="G274" s="17">
        <f>G86+G98</f>
        <v>817300</v>
      </c>
      <c r="H274" s="17">
        <f>H86+H98</f>
        <v>261472.38999999998</v>
      </c>
      <c r="I274" s="17">
        <f t="shared" si="55"/>
        <v>102.75055943075444</v>
      </c>
      <c r="J274" s="79">
        <f t="shared" si="56"/>
        <v>31.992217056160527</v>
      </c>
      <c r="M274" s="253"/>
    </row>
    <row r="275" spans="2:14" x14ac:dyDescent="0.25">
      <c r="B275" s="62">
        <v>52</v>
      </c>
      <c r="C275" s="420" t="s">
        <v>531</v>
      </c>
      <c r="D275" s="421"/>
      <c r="E275" s="422"/>
      <c r="F275" s="17">
        <f t="shared" ref="F275:H276" si="57">F75</f>
        <v>202192.54</v>
      </c>
      <c r="G275" s="17">
        <f t="shared" si="57"/>
        <v>1588564</v>
      </c>
      <c r="H275" s="17">
        <f t="shared" si="57"/>
        <v>134091.6</v>
      </c>
      <c r="I275" s="17">
        <f t="shared" si="55"/>
        <v>66.318767250265509</v>
      </c>
      <c r="J275" s="79">
        <f t="shared" si="56"/>
        <v>8.4410574581823585</v>
      </c>
      <c r="M275" s="107"/>
    </row>
    <row r="276" spans="2:14" x14ac:dyDescent="0.25">
      <c r="B276" s="62">
        <v>55</v>
      </c>
      <c r="C276" s="420" t="s">
        <v>533</v>
      </c>
      <c r="D276" s="421"/>
      <c r="E276" s="421"/>
      <c r="F276" s="17">
        <f t="shared" si="57"/>
        <v>0</v>
      </c>
      <c r="G276" s="17">
        <f t="shared" si="57"/>
        <v>2653000</v>
      </c>
      <c r="H276" s="17">
        <f t="shared" si="57"/>
        <v>233668.34</v>
      </c>
      <c r="I276" s="17" t="e">
        <f t="shared" si="55"/>
        <v>#DIV/0!</v>
      </c>
      <c r="J276" s="79">
        <f t="shared" si="56"/>
        <v>8.8077022238974756</v>
      </c>
      <c r="M276" s="107"/>
    </row>
    <row r="277" spans="2:14" x14ac:dyDescent="0.25">
      <c r="B277" s="62">
        <v>61</v>
      </c>
      <c r="C277" s="420" t="s">
        <v>156</v>
      </c>
      <c r="D277" s="421"/>
      <c r="E277" s="421"/>
      <c r="F277" s="17">
        <f>F106</f>
        <v>0</v>
      </c>
      <c r="G277" s="17">
        <f>G106</f>
        <v>10000</v>
      </c>
      <c r="H277" s="17">
        <f>H106</f>
        <v>150</v>
      </c>
      <c r="I277" s="17" t="e">
        <f t="shared" si="55"/>
        <v>#DIV/0!</v>
      </c>
      <c r="J277" s="79">
        <f t="shared" si="56"/>
        <v>1.5</v>
      </c>
      <c r="M277" s="107"/>
    </row>
    <row r="278" spans="2:14" ht="22.5" customHeight="1" x14ac:dyDescent="0.25">
      <c r="B278" s="62">
        <v>71</v>
      </c>
      <c r="C278" s="420" t="s">
        <v>540</v>
      </c>
      <c r="D278" s="421"/>
      <c r="E278" s="421"/>
      <c r="F278" s="17">
        <f>F115</f>
        <v>11412.96</v>
      </c>
      <c r="G278" s="17">
        <f>G115</f>
        <v>20000</v>
      </c>
      <c r="H278" s="17">
        <f>H115</f>
        <v>3225.24</v>
      </c>
      <c r="I278" s="87">
        <f t="shared" si="55"/>
        <v>28.259452411994783</v>
      </c>
      <c r="J278" s="88">
        <f t="shared" si="56"/>
        <v>16.126199999999997</v>
      </c>
      <c r="M278" s="107"/>
    </row>
    <row r="279" spans="2:14" ht="15.75" thickBot="1" x14ac:dyDescent="0.3">
      <c r="B279" s="81"/>
      <c r="C279" s="501" t="s">
        <v>157</v>
      </c>
      <c r="D279" s="501"/>
      <c r="E279" s="501"/>
      <c r="F279" s="82">
        <f>SUM(F272:F278)</f>
        <v>943877.82</v>
      </c>
      <c r="G279" s="82">
        <f>SUM(G272:G278)</f>
        <v>6223400</v>
      </c>
      <c r="H279" s="83">
        <f>SUM(H272:H278)</f>
        <v>1225746.17</v>
      </c>
      <c r="I279" s="85">
        <f t="shared" si="55"/>
        <v>129.86280046288195</v>
      </c>
      <c r="J279" s="86">
        <f t="shared" si="56"/>
        <v>19.695763891120606</v>
      </c>
    </row>
    <row r="282" spans="2:14" x14ac:dyDescent="0.25">
      <c r="B282" s="457" t="s">
        <v>158</v>
      </c>
      <c r="C282" s="457"/>
      <c r="D282" s="457"/>
      <c r="E282" s="457"/>
    </row>
    <row r="283" spans="2:14" ht="15.75" thickBot="1" x14ac:dyDescent="0.3"/>
    <row r="284" spans="2:14" ht="23.25" x14ac:dyDescent="0.25">
      <c r="B284" s="44" t="s">
        <v>18</v>
      </c>
      <c r="C284" s="490" t="s">
        <v>152</v>
      </c>
      <c r="D284" s="490"/>
      <c r="E284" s="490"/>
      <c r="F284" s="45" t="s">
        <v>586</v>
      </c>
      <c r="G284" s="45" t="s">
        <v>656</v>
      </c>
      <c r="H284" s="46" t="s">
        <v>664</v>
      </c>
      <c r="I284" s="45" t="s">
        <v>57</v>
      </c>
      <c r="J284" s="47" t="s">
        <v>58</v>
      </c>
    </row>
    <row r="285" spans="2:14" x14ac:dyDescent="0.25">
      <c r="B285" s="54">
        <v>1</v>
      </c>
      <c r="C285" s="515">
        <v>2</v>
      </c>
      <c r="D285" s="515"/>
      <c r="E285" s="515"/>
      <c r="F285" s="15">
        <v>3</v>
      </c>
      <c r="G285" s="15">
        <v>5</v>
      </c>
      <c r="H285" s="14">
        <v>6</v>
      </c>
      <c r="I285" s="15">
        <v>7</v>
      </c>
      <c r="J285" s="19"/>
      <c r="N285" s="107"/>
    </row>
    <row r="286" spans="2:14" x14ac:dyDescent="0.25">
      <c r="B286" s="62">
        <v>11</v>
      </c>
      <c r="C286" s="423" t="s">
        <v>153</v>
      </c>
      <c r="D286" s="424"/>
      <c r="E286" s="424"/>
      <c r="F286" s="17">
        <f>F142+F177+F191+F199+F209+F219+F228+F250+F261</f>
        <v>499212.05</v>
      </c>
      <c r="G286" s="349">
        <f>G142+G177+G191+G199+G204+G209+G219+G228+G250+G261</f>
        <v>1117500</v>
      </c>
      <c r="H286" s="22">
        <f>H142+H177+H191+H199+H204+H209+H219+H228+H250+H261</f>
        <v>361913.80000000005</v>
      </c>
      <c r="I286" s="17">
        <f t="shared" ref="I286:I294" si="58">H286/F286*100</f>
        <v>72.497008034962306</v>
      </c>
      <c r="J286" s="79">
        <f t="shared" ref="J286:J294" si="59">H286/G286*100</f>
        <v>32.38602237136466</v>
      </c>
      <c r="L286" s="107"/>
      <c r="M286" s="107"/>
    </row>
    <row r="287" spans="2:14" x14ac:dyDescent="0.25">
      <c r="B287" s="62">
        <v>31</v>
      </c>
      <c r="C287" s="423" t="s">
        <v>154</v>
      </c>
      <c r="D287" s="424"/>
      <c r="E287" s="424"/>
      <c r="F287" s="17">
        <f>F251+F178</f>
        <v>0</v>
      </c>
      <c r="G287" s="349">
        <f>G251+G178+G192</f>
        <v>17036</v>
      </c>
      <c r="H287" s="22">
        <f>G915+G991</f>
        <v>10438.129999999999</v>
      </c>
      <c r="I287" s="89" t="e">
        <f t="shared" si="58"/>
        <v>#DIV/0!</v>
      </c>
      <c r="J287" s="79">
        <f t="shared" si="59"/>
        <v>61.271014322610938</v>
      </c>
      <c r="M287" s="107"/>
    </row>
    <row r="288" spans="2:14" ht="15" customHeight="1" x14ac:dyDescent="0.25">
      <c r="B288" s="62">
        <v>43</v>
      </c>
      <c r="C288" s="420" t="s">
        <v>155</v>
      </c>
      <c r="D288" s="421"/>
      <c r="E288" s="421"/>
      <c r="F288" s="17">
        <f>F179+F193+F200+F220+F229+F252+F262</f>
        <v>254472.95999999999</v>
      </c>
      <c r="G288" s="349">
        <f>G179+G193+G200+G220+G229+G252+G262</f>
        <v>767500</v>
      </c>
      <c r="H288" s="22">
        <f>H179+H193+H200+H220+H229+H252+H262</f>
        <v>243455.2</v>
      </c>
      <c r="I288" s="17">
        <f t="shared" si="58"/>
        <v>95.670361204585362</v>
      </c>
      <c r="J288" s="79">
        <f t="shared" si="59"/>
        <v>31.720547231270359</v>
      </c>
      <c r="L288" s="107"/>
      <c r="M288" s="107"/>
      <c r="N288" s="107"/>
    </row>
    <row r="289" spans="2:14" ht="15" customHeight="1" x14ac:dyDescent="0.25">
      <c r="B289" s="62">
        <v>52</v>
      </c>
      <c r="C289" s="420" t="s">
        <v>531</v>
      </c>
      <c r="D289" s="421"/>
      <c r="E289" s="422"/>
      <c r="F289" s="17">
        <f>F180+F210+F221+F230+F253+F263</f>
        <v>202192.54</v>
      </c>
      <c r="G289" s="349">
        <f>G180+G210+G221+G253+G263</f>
        <v>1588564</v>
      </c>
      <c r="H289" s="22">
        <f>H143+H180+H210+H221+H253+H263</f>
        <v>133472.79999999999</v>
      </c>
      <c r="I289" s="17">
        <f t="shared" si="58"/>
        <v>66.012722328924696</v>
      </c>
      <c r="J289" s="79">
        <f t="shared" si="59"/>
        <v>8.402104038616006</v>
      </c>
      <c r="L289" s="107"/>
      <c r="M289" s="107"/>
    </row>
    <row r="290" spans="2:14" ht="15" customHeight="1" x14ac:dyDescent="0.25">
      <c r="B290" s="62">
        <v>55</v>
      </c>
      <c r="C290" s="420" t="s">
        <v>533</v>
      </c>
      <c r="D290" s="421"/>
      <c r="E290" s="421"/>
      <c r="F290" s="17">
        <f>F181+F254+F264</f>
        <v>0</v>
      </c>
      <c r="G290" s="349">
        <f>G181+G230+G254+G264</f>
        <v>2653000</v>
      </c>
      <c r="H290" s="22">
        <f>H181+H230+H254+H264</f>
        <v>179726.02</v>
      </c>
      <c r="I290" s="17"/>
      <c r="J290" s="79"/>
      <c r="L290" s="107"/>
      <c r="M290" s="107"/>
      <c r="N290" s="107"/>
    </row>
    <row r="291" spans="2:14" x14ac:dyDescent="0.25">
      <c r="B291" s="62">
        <v>61</v>
      </c>
      <c r="C291" s="420" t="s">
        <v>156</v>
      </c>
      <c r="D291" s="421"/>
      <c r="E291" s="421"/>
      <c r="F291" s="17">
        <f>F182+F222+F255</f>
        <v>0</v>
      </c>
      <c r="G291" s="349">
        <f>G182+G222+G255</f>
        <v>10000</v>
      </c>
      <c r="H291" s="22">
        <f>H182+H222+H255</f>
        <v>150</v>
      </c>
      <c r="I291" s="17" t="e">
        <f t="shared" si="58"/>
        <v>#DIV/0!</v>
      </c>
      <c r="J291" s="79">
        <f t="shared" si="59"/>
        <v>1.5</v>
      </c>
      <c r="L291" s="107"/>
      <c r="M291" s="107"/>
    </row>
    <row r="292" spans="2:14" ht="21.75" customHeight="1" x14ac:dyDescent="0.25">
      <c r="B292" s="62">
        <v>71</v>
      </c>
      <c r="C292" s="420" t="s">
        <v>540</v>
      </c>
      <c r="D292" s="421"/>
      <c r="E292" s="421"/>
      <c r="F292" s="17">
        <f>F183+F231+F256+F265</f>
        <v>11412.96</v>
      </c>
      <c r="G292" s="349">
        <f>G183+G231+G256+G265</f>
        <v>20000</v>
      </c>
      <c r="H292" s="22">
        <f>H183+H223+H231+H256+H265</f>
        <v>3225.24</v>
      </c>
      <c r="I292" s="84">
        <f t="shared" si="58"/>
        <v>28.259452411994783</v>
      </c>
      <c r="J292" s="79">
        <f t="shared" si="59"/>
        <v>16.126199999999997</v>
      </c>
      <c r="L292" s="107"/>
      <c r="M292" s="107"/>
    </row>
    <row r="293" spans="2:14" ht="17.25" customHeight="1" x14ac:dyDescent="0.25">
      <c r="B293" s="62">
        <v>81</v>
      </c>
      <c r="C293" s="383" t="s">
        <v>549</v>
      </c>
      <c r="D293" s="383"/>
      <c r="E293" s="384"/>
      <c r="F293" s="17">
        <f>F257</f>
        <v>0</v>
      </c>
      <c r="G293" s="349">
        <f>G257</f>
        <v>1000000</v>
      </c>
      <c r="H293" s="17">
        <f>H257</f>
        <v>0</v>
      </c>
      <c r="I293" s="84"/>
      <c r="J293" s="79"/>
      <c r="M293" s="107"/>
    </row>
    <row r="294" spans="2:14" ht="15.75" thickBot="1" x14ac:dyDescent="0.3">
      <c r="B294" s="81"/>
      <c r="C294" s="501" t="s">
        <v>157</v>
      </c>
      <c r="D294" s="501"/>
      <c r="E294" s="511"/>
      <c r="F294" s="82">
        <f>SUM(F286:F292)</f>
        <v>967290.51</v>
      </c>
      <c r="G294" s="82">
        <f>SUM(G286:G293)</f>
        <v>7173600</v>
      </c>
      <c r="H294" s="82">
        <f>SUM(H286:H292)</f>
        <v>932381.19000000018</v>
      </c>
      <c r="I294" s="278">
        <f t="shared" si="58"/>
        <v>96.391020108323005</v>
      </c>
      <c r="J294" s="279">
        <f t="shared" si="59"/>
        <v>12.997395868183343</v>
      </c>
      <c r="L294" s="107"/>
      <c r="M294" s="107"/>
    </row>
    <row r="301" spans="2:14" ht="15.75" thickBot="1" x14ac:dyDescent="0.3">
      <c r="B301" s="457" t="s">
        <v>159</v>
      </c>
      <c r="C301" s="457"/>
      <c r="D301" s="457"/>
      <c r="E301" s="457"/>
    </row>
    <row r="302" spans="2:14" ht="23.25" customHeight="1" x14ac:dyDescent="0.25">
      <c r="B302" s="44" t="s">
        <v>18</v>
      </c>
      <c r="C302" s="490" t="s">
        <v>160</v>
      </c>
      <c r="D302" s="490"/>
      <c r="E302" s="490"/>
      <c r="F302" s="45" t="s">
        <v>584</v>
      </c>
      <c r="G302" s="45" t="s">
        <v>656</v>
      </c>
      <c r="H302" s="46" t="s">
        <v>665</v>
      </c>
      <c r="I302" s="45" t="s">
        <v>57</v>
      </c>
      <c r="J302" s="47" t="s">
        <v>58</v>
      </c>
    </row>
    <row r="303" spans="2:14" ht="11.25" customHeight="1" x14ac:dyDescent="0.25">
      <c r="B303" s="54">
        <v>1</v>
      </c>
      <c r="C303" s="454">
        <v>2</v>
      </c>
      <c r="D303" s="455"/>
      <c r="E303" s="456"/>
      <c r="F303" s="14">
        <v>3</v>
      </c>
      <c r="G303" s="14">
        <v>5</v>
      </c>
      <c r="H303" s="15">
        <v>6</v>
      </c>
      <c r="I303" s="14">
        <v>7</v>
      </c>
      <c r="J303" s="55">
        <v>8</v>
      </c>
    </row>
    <row r="304" spans="2:14" ht="12.75" customHeight="1" x14ac:dyDescent="0.25">
      <c r="B304" s="90" t="s">
        <v>161</v>
      </c>
      <c r="C304" s="512" t="s">
        <v>162</v>
      </c>
      <c r="D304" s="513"/>
      <c r="E304" s="514"/>
      <c r="F304" s="92">
        <f>SUM(F305:F306)</f>
        <v>134795.06</v>
      </c>
      <c r="G304" s="92">
        <f t="shared" ref="G304:H304" si="60">SUM(G305:G306)</f>
        <v>365100</v>
      </c>
      <c r="H304" s="92">
        <f t="shared" si="60"/>
        <v>133614.07</v>
      </c>
      <c r="I304" s="95">
        <f t="shared" ref="I304:I350" si="61">H304/F304*100</f>
        <v>99.123862551046017</v>
      </c>
      <c r="J304" s="96">
        <f t="shared" ref="J304:J350" si="62">H304/G304*100</f>
        <v>36.59656806354424</v>
      </c>
    </row>
    <row r="305" spans="2:10" ht="21" customHeight="1" x14ac:dyDescent="0.25">
      <c r="B305" s="91" t="s">
        <v>163</v>
      </c>
      <c r="C305" s="420" t="s">
        <v>164</v>
      </c>
      <c r="D305" s="421"/>
      <c r="E305" s="422"/>
      <c r="F305" s="16">
        <v>100138.5</v>
      </c>
      <c r="G305" s="16">
        <v>255600</v>
      </c>
      <c r="H305" s="16">
        <v>104709.63</v>
      </c>
      <c r="I305" s="89">
        <f t="shared" si="61"/>
        <v>104.56480774127834</v>
      </c>
      <c r="J305" s="94">
        <f t="shared" si="62"/>
        <v>40.966208920187796</v>
      </c>
    </row>
    <row r="306" spans="2:10" ht="12" customHeight="1" x14ac:dyDescent="0.25">
      <c r="B306" s="91" t="s">
        <v>165</v>
      </c>
      <c r="C306" s="423" t="s">
        <v>166</v>
      </c>
      <c r="D306" s="424"/>
      <c r="E306" s="425"/>
      <c r="F306" s="16">
        <v>34656.559999999998</v>
      </c>
      <c r="G306" s="16">
        <v>109500</v>
      </c>
      <c r="H306" s="16">
        <v>28904.44</v>
      </c>
      <c r="I306" s="89">
        <f t="shared" si="61"/>
        <v>83.402507346372516</v>
      </c>
      <c r="J306" s="94">
        <f t="shared" si="62"/>
        <v>26.396748858447488</v>
      </c>
    </row>
    <row r="307" spans="2:10" ht="12.75" customHeight="1" x14ac:dyDescent="0.25">
      <c r="B307" s="90" t="s">
        <v>167</v>
      </c>
      <c r="C307" s="542" t="s">
        <v>168</v>
      </c>
      <c r="D307" s="543"/>
      <c r="E307" s="544"/>
      <c r="F307" s="93">
        <f>SUM(F308)</f>
        <v>0</v>
      </c>
      <c r="G307" s="93">
        <f t="shared" ref="G307:H307" si="63">SUM(G308)</f>
        <v>0</v>
      </c>
      <c r="H307" s="93">
        <f t="shared" si="63"/>
        <v>0</v>
      </c>
      <c r="I307" s="95" t="e">
        <f t="shared" si="61"/>
        <v>#DIV/0!</v>
      </c>
      <c r="J307" s="96" t="e">
        <f t="shared" si="62"/>
        <v>#DIV/0!</v>
      </c>
    </row>
    <row r="308" spans="2:10" ht="12.75" customHeight="1" x14ac:dyDescent="0.25">
      <c r="B308" s="91" t="s">
        <v>169</v>
      </c>
      <c r="C308" s="423" t="s">
        <v>170</v>
      </c>
      <c r="D308" s="424"/>
      <c r="E308" s="425"/>
      <c r="F308" s="16">
        <v>0</v>
      </c>
      <c r="G308" s="16">
        <v>0</v>
      </c>
      <c r="H308" s="16">
        <v>0</v>
      </c>
      <c r="I308" s="89" t="e">
        <f t="shared" si="61"/>
        <v>#DIV/0!</v>
      </c>
      <c r="J308" s="94" t="e">
        <f t="shared" si="62"/>
        <v>#DIV/0!</v>
      </c>
    </row>
    <row r="309" spans="2:10" ht="12" customHeight="1" x14ac:dyDescent="0.25">
      <c r="B309" s="90" t="s">
        <v>171</v>
      </c>
      <c r="C309" s="542" t="s">
        <v>172</v>
      </c>
      <c r="D309" s="543"/>
      <c r="E309" s="544"/>
      <c r="F309" s="93">
        <f>SUM(F310:F312)</f>
        <v>32842.81</v>
      </c>
      <c r="G309" s="93">
        <f>SUM(G310:G312)</f>
        <v>652000</v>
      </c>
      <c r="H309" s="93">
        <f>SUM(H310:H312)</f>
        <v>49511.09</v>
      </c>
      <c r="I309" s="95">
        <f t="shared" si="61"/>
        <v>150.75168659441746</v>
      </c>
      <c r="J309" s="96">
        <f t="shared" si="62"/>
        <v>7.5937254601226991</v>
      </c>
    </row>
    <row r="310" spans="2:10" ht="12" customHeight="1" x14ac:dyDescent="0.25">
      <c r="B310" s="91" t="s">
        <v>545</v>
      </c>
      <c r="C310" s="423" t="s">
        <v>546</v>
      </c>
      <c r="D310" s="424"/>
      <c r="E310" s="425"/>
      <c r="F310" s="16">
        <v>0</v>
      </c>
      <c r="G310" s="16">
        <v>0</v>
      </c>
      <c r="H310" s="16">
        <v>0</v>
      </c>
      <c r="I310" s="89"/>
      <c r="J310" s="94"/>
    </row>
    <row r="311" spans="2:10" ht="14.25" customHeight="1" x14ac:dyDescent="0.25">
      <c r="B311" s="91" t="s">
        <v>173</v>
      </c>
      <c r="C311" s="420" t="s">
        <v>174</v>
      </c>
      <c r="D311" s="421"/>
      <c r="E311" s="422"/>
      <c r="F311" s="16">
        <v>32842.81</v>
      </c>
      <c r="G311" s="16">
        <v>646000</v>
      </c>
      <c r="H311" s="16">
        <v>49511.09</v>
      </c>
      <c r="I311" s="101">
        <f t="shared" si="61"/>
        <v>150.75168659441746</v>
      </c>
      <c r="J311" s="94">
        <f t="shared" si="62"/>
        <v>7.6642554179566558</v>
      </c>
    </row>
    <row r="312" spans="2:10" ht="17.25" customHeight="1" x14ac:dyDescent="0.25">
      <c r="B312" s="91" t="s">
        <v>175</v>
      </c>
      <c r="C312" s="420" t="s">
        <v>682</v>
      </c>
      <c r="D312" s="421"/>
      <c r="E312" s="422"/>
      <c r="F312" s="16">
        <v>0</v>
      </c>
      <c r="G312" s="16">
        <v>6000</v>
      </c>
      <c r="H312" s="16">
        <v>0</v>
      </c>
      <c r="I312" s="89" t="e">
        <f t="shared" si="61"/>
        <v>#DIV/0!</v>
      </c>
      <c r="J312" s="94">
        <f t="shared" si="62"/>
        <v>0</v>
      </c>
    </row>
    <row r="313" spans="2:10" ht="13.5" customHeight="1" x14ac:dyDescent="0.25">
      <c r="B313" s="90" t="s">
        <v>176</v>
      </c>
      <c r="C313" s="414" t="s">
        <v>177</v>
      </c>
      <c r="D313" s="415"/>
      <c r="E313" s="416"/>
      <c r="F313" s="93">
        <f>SUM(F314:F319)</f>
        <v>153154.20000000001</v>
      </c>
      <c r="G313" s="93">
        <f t="shared" ref="G313:H313" si="64">SUM(G314:G319)</f>
        <v>818300</v>
      </c>
      <c r="H313" s="93">
        <f t="shared" si="64"/>
        <v>88375.459999999992</v>
      </c>
      <c r="I313" s="95">
        <f t="shared" si="61"/>
        <v>57.703582402572039</v>
      </c>
      <c r="J313" s="96">
        <f t="shared" si="62"/>
        <v>10.799885127703774</v>
      </c>
    </row>
    <row r="314" spans="2:10" ht="16.5" customHeight="1" x14ac:dyDescent="0.25">
      <c r="B314" s="91" t="s">
        <v>178</v>
      </c>
      <c r="C314" s="417" t="s">
        <v>683</v>
      </c>
      <c r="D314" s="418"/>
      <c r="E314" s="419"/>
      <c r="F314" s="16">
        <v>0</v>
      </c>
      <c r="G314" s="16">
        <v>0</v>
      </c>
      <c r="H314" s="16">
        <v>0</v>
      </c>
      <c r="I314" s="89" t="e">
        <f t="shared" si="61"/>
        <v>#DIV/0!</v>
      </c>
      <c r="J314" s="94" t="e">
        <f t="shared" si="62"/>
        <v>#DIV/0!</v>
      </c>
    </row>
    <row r="315" spans="2:10" ht="13.5" customHeight="1" x14ac:dyDescent="0.25">
      <c r="B315" s="91" t="s">
        <v>179</v>
      </c>
      <c r="C315" s="417" t="s">
        <v>180</v>
      </c>
      <c r="D315" s="418"/>
      <c r="E315" s="419"/>
      <c r="F315" s="16">
        <v>7068.92</v>
      </c>
      <c r="G315" s="16">
        <v>35300</v>
      </c>
      <c r="H315" s="16">
        <v>3962.12</v>
      </c>
      <c r="I315" s="89">
        <f t="shared" si="61"/>
        <v>56.049863345461539</v>
      </c>
      <c r="J315" s="94">
        <f t="shared" si="62"/>
        <v>11.224135977337109</v>
      </c>
    </row>
    <row r="316" spans="2:10" ht="12" customHeight="1" x14ac:dyDescent="0.25">
      <c r="B316" s="91" t="s">
        <v>181</v>
      </c>
      <c r="C316" s="417" t="s">
        <v>182</v>
      </c>
      <c r="D316" s="418"/>
      <c r="E316" s="419"/>
      <c r="F316" s="16">
        <v>9531.7199999999993</v>
      </c>
      <c r="G316" s="16">
        <v>27000</v>
      </c>
      <c r="H316" s="16">
        <v>11555.44</v>
      </c>
      <c r="I316" s="89">
        <f t="shared" si="61"/>
        <v>121.23142517824697</v>
      </c>
      <c r="J316" s="94">
        <f t="shared" si="62"/>
        <v>42.797925925925931</v>
      </c>
    </row>
    <row r="317" spans="2:10" ht="12.75" customHeight="1" x14ac:dyDescent="0.25">
      <c r="B317" s="91" t="s">
        <v>183</v>
      </c>
      <c r="C317" s="417" t="s">
        <v>184</v>
      </c>
      <c r="D317" s="418"/>
      <c r="E317" s="419"/>
      <c r="F317" s="16">
        <v>136553.56</v>
      </c>
      <c r="G317" s="16">
        <v>730000</v>
      </c>
      <c r="H317" s="16">
        <v>72857.899999999994</v>
      </c>
      <c r="I317" s="89">
        <f t="shared" si="61"/>
        <v>53.354815502429965</v>
      </c>
      <c r="J317" s="94">
        <f t="shared" si="62"/>
        <v>9.9805342465753419</v>
      </c>
    </row>
    <row r="318" spans="2:10" x14ac:dyDescent="0.25">
      <c r="B318" s="91" t="s">
        <v>185</v>
      </c>
      <c r="C318" s="417" t="s">
        <v>186</v>
      </c>
      <c r="D318" s="418"/>
      <c r="E318" s="419"/>
      <c r="F318" s="16">
        <v>0</v>
      </c>
      <c r="G318" s="16">
        <v>0</v>
      </c>
      <c r="H318" s="16">
        <v>0</v>
      </c>
      <c r="I318" s="89" t="e">
        <f t="shared" si="61"/>
        <v>#DIV/0!</v>
      </c>
      <c r="J318" s="94" t="e">
        <f t="shared" si="62"/>
        <v>#DIV/0!</v>
      </c>
    </row>
    <row r="319" spans="2:10" x14ac:dyDescent="0.25">
      <c r="B319" s="91" t="s">
        <v>187</v>
      </c>
      <c r="C319" s="420" t="s">
        <v>188</v>
      </c>
      <c r="D319" s="421"/>
      <c r="E319" s="422"/>
      <c r="F319" s="16">
        <v>0</v>
      </c>
      <c r="G319" s="16">
        <v>26000</v>
      </c>
      <c r="H319" s="16">
        <v>0</v>
      </c>
      <c r="I319" s="89" t="e">
        <f t="shared" si="61"/>
        <v>#DIV/0!</v>
      </c>
      <c r="J319" s="94">
        <f t="shared" si="62"/>
        <v>0</v>
      </c>
    </row>
    <row r="320" spans="2:10" x14ac:dyDescent="0.25">
      <c r="B320" s="90" t="s">
        <v>189</v>
      </c>
      <c r="C320" s="414" t="s">
        <v>190</v>
      </c>
      <c r="D320" s="415"/>
      <c r="E320" s="416"/>
      <c r="F320" s="93">
        <f>SUM(F321:F325)</f>
        <v>354416.88</v>
      </c>
      <c r="G320" s="93">
        <f>SUM(G321:G325)</f>
        <v>1718000</v>
      </c>
      <c r="H320" s="93">
        <f>SUM(H321:H325)</f>
        <v>49810.51</v>
      </c>
      <c r="I320" s="95">
        <f t="shared" si="61"/>
        <v>14.05421491211141</v>
      </c>
      <c r="J320" s="96">
        <f t="shared" si="62"/>
        <v>2.8993311990686848</v>
      </c>
    </row>
    <row r="321" spans="2:10" x14ac:dyDescent="0.25">
      <c r="B321" s="91" t="s">
        <v>191</v>
      </c>
      <c r="C321" s="420" t="s">
        <v>192</v>
      </c>
      <c r="D321" s="421"/>
      <c r="E321" s="422"/>
      <c r="F321" s="16">
        <v>354416.88</v>
      </c>
      <c r="G321" s="16">
        <v>353000</v>
      </c>
      <c r="H321" s="16">
        <v>43810.51</v>
      </c>
      <c r="I321" s="89">
        <f t="shared" si="61"/>
        <v>12.361293288288074</v>
      </c>
      <c r="J321" s="94">
        <f t="shared" si="62"/>
        <v>12.410909348441928</v>
      </c>
    </row>
    <row r="322" spans="2:10" x14ac:dyDescent="0.25">
      <c r="B322" s="91" t="s">
        <v>193</v>
      </c>
      <c r="C322" s="417" t="s">
        <v>194</v>
      </c>
      <c r="D322" s="418"/>
      <c r="E322" s="419"/>
      <c r="F322" s="16">
        <v>0</v>
      </c>
      <c r="G322" s="16">
        <v>40000</v>
      </c>
      <c r="H322" s="16">
        <v>6000</v>
      </c>
      <c r="I322" s="89" t="e">
        <f t="shared" si="61"/>
        <v>#DIV/0!</v>
      </c>
      <c r="J322" s="94">
        <f t="shared" si="62"/>
        <v>15</v>
      </c>
    </row>
    <row r="323" spans="2:10" x14ac:dyDescent="0.25">
      <c r="B323" s="91" t="s">
        <v>648</v>
      </c>
      <c r="C323" s="420" t="s">
        <v>649</v>
      </c>
      <c r="D323" s="421"/>
      <c r="E323" s="422"/>
      <c r="F323" s="16">
        <v>0</v>
      </c>
      <c r="G323" s="16">
        <v>0</v>
      </c>
      <c r="H323" s="16">
        <v>0</v>
      </c>
      <c r="I323" s="89" t="e">
        <f t="shared" si="61"/>
        <v>#DIV/0!</v>
      </c>
      <c r="J323" s="94" t="e">
        <f t="shared" si="62"/>
        <v>#DIV/0!</v>
      </c>
    </row>
    <row r="324" spans="2:10" x14ac:dyDescent="0.25">
      <c r="B324" s="91" t="s">
        <v>195</v>
      </c>
      <c r="C324" s="417" t="s">
        <v>196</v>
      </c>
      <c r="D324" s="418"/>
      <c r="E324" s="419"/>
      <c r="F324" s="16">
        <v>0</v>
      </c>
      <c r="G324" s="16">
        <v>5000</v>
      </c>
      <c r="H324" s="16">
        <v>0</v>
      </c>
      <c r="I324" s="89" t="e">
        <f t="shared" si="61"/>
        <v>#DIV/0!</v>
      </c>
      <c r="J324" s="94">
        <f t="shared" si="62"/>
        <v>0</v>
      </c>
    </row>
    <row r="325" spans="2:10" ht="16.5" customHeight="1" x14ac:dyDescent="0.25">
      <c r="B325" s="91" t="s">
        <v>547</v>
      </c>
      <c r="C325" s="420" t="s">
        <v>684</v>
      </c>
      <c r="D325" s="421"/>
      <c r="E325" s="422"/>
      <c r="F325" s="16">
        <v>0</v>
      </c>
      <c r="G325" s="16">
        <v>1320000</v>
      </c>
      <c r="H325" s="16">
        <v>0</v>
      </c>
      <c r="I325" s="89" t="e">
        <f t="shared" si="61"/>
        <v>#DIV/0!</v>
      </c>
      <c r="J325" s="94">
        <f t="shared" si="62"/>
        <v>0</v>
      </c>
    </row>
    <row r="326" spans="2:10" ht="21" customHeight="1" x14ac:dyDescent="0.25">
      <c r="B326" s="90" t="s">
        <v>197</v>
      </c>
      <c r="C326" s="442" t="s">
        <v>198</v>
      </c>
      <c r="D326" s="443"/>
      <c r="E326" s="444"/>
      <c r="F326" s="93">
        <f>SUM(F327:F330)</f>
        <v>123466.9</v>
      </c>
      <c r="G326" s="93">
        <f t="shared" ref="G326:H326" si="65">SUM(G327:G330)</f>
        <v>1295500</v>
      </c>
      <c r="H326" s="93">
        <f t="shared" si="65"/>
        <v>238233.56</v>
      </c>
      <c r="I326" s="95">
        <f t="shared" si="61"/>
        <v>192.953382647495</v>
      </c>
      <c r="J326" s="96">
        <f t="shared" si="62"/>
        <v>18.389313778463915</v>
      </c>
    </row>
    <row r="327" spans="2:10" ht="12" customHeight="1" x14ac:dyDescent="0.25">
      <c r="B327" s="91" t="s">
        <v>199</v>
      </c>
      <c r="C327" s="417" t="s">
        <v>200</v>
      </c>
      <c r="D327" s="418"/>
      <c r="E327" s="419"/>
      <c r="F327" s="16">
        <v>73030.63</v>
      </c>
      <c r="G327" s="16">
        <v>493500</v>
      </c>
      <c r="H327" s="16">
        <v>196955.93</v>
      </c>
      <c r="I327" s="89">
        <f t="shared" si="61"/>
        <v>269.68948508317669</v>
      </c>
      <c r="J327" s="94">
        <f t="shared" si="62"/>
        <v>39.910016210739613</v>
      </c>
    </row>
    <row r="328" spans="2:10" x14ac:dyDescent="0.25">
      <c r="B328" s="91" t="s">
        <v>201</v>
      </c>
      <c r="C328" s="417" t="s">
        <v>202</v>
      </c>
      <c r="D328" s="418"/>
      <c r="E328" s="419"/>
      <c r="F328" s="16">
        <v>7495.56</v>
      </c>
      <c r="G328" s="16">
        <v>700000</v>
      </c>
      <c r="H328" s="16">
        <v>7433.22</v>
      </c>
      <c r="I328" s="89">
        <f t="shared" si="61"/>
        <v>99.16830763812176</v>
      </c>
      <c r="J328" s="94">
        <f t="shared" si="62"/>
        <v>1.0618885714285715</v>
      </c>
    </row>
    <row r="329" spans="2:10" x14ac:dyDescent="0.25">
      <c r="B329" s="91" t="s">
        <v>203</v>
      </c>
      <c r="C329" s="420" t="s">
        <v>204</v>
      </c>
      <c r="D329" s="421"/>
      <c r="E329" s="422"/>
      <c r="F329" s="16">
        <v>42940.71</v>
      </c>
      <c r="G329" s="16">
        <v>102000</v>
      </c>
      <c r="H329" s="16">
        <v>33844.410000000003</v>
      </c>
      <c r="I329" s="89">
        <f t="shared" si="61"/>
        <v>78.816605500933733</v>
      </c>
      <c r="J329" s="94">
        <f t="shared" si="62"/>
        <v>33.180794117647061</v>
      </c>
    </row>
    <row r="330" spans="2:10" ht="23.25" customHeight="1" x14ac:dyDescent="0.25">
      <c r="B330" s="91" t="s">
        <v>205</v>
      </c>
      <c r="C330" s="420" t="s">
        <v>244</v>
      </c>
      <c r="D330" s="421"/>
      <c r="E330" s="422"/>
      <c r="F330" s="16">
        <v>0</v>
      </c>
      <c r="G330" s="16">
        <v>0</v>
      </c>
      <c r="H330" s="16">
        <v>0</v>
      </c>
      <c r="I330" s="89" t="e">
        <f t="shared" si="61"/>
        <v>#DIV/0!</v>
      </c>
      <c r="J330" s="94" t="e">
        <f t="shared" si="62"/>
        <v>#DIV/0!</v>
      </c>
    </row>
    <row r="331" spans="2:10" x14ac:dyDescent="0.25">
      <c r="B331" s="90" t="s">
        <v>206</v>
      </c>
      <c r="C331" s="414" t="s">
        <v>207</v>
      </c>
      <c r="D331" s="415"/>
      <c r="E331" s="416"/>
      <c r="F331" s="93">
        <f>SUM(F332:F333)</f>
        <v>10795.33</v>
      </c>
      <c r="G331" s="93">
        <f t="shared" ref="G331:H331" si="66">SUM(G332:G333)</f>
        <v>26000</v>
      </c>
      <c r="H331" s="93">
        <f t="shared" si="66"/>
        <v>7963.38</v>
      </c>
      <c r="I331" s="95">
        <f t="shared" si="61"/>
        <v>73.766897352836835</v>
      </c>
      <c r="J331" s="96">
        <f t="shared" si="62"/>
        <v>30.628384615384618</v>
      </c>
    </row>
    <row r="332" spans="2:10" x14ac:dyDescent="0.25">
      <c r="B332" s="91" t="s">
        <v>208</v>
      </c>
      <c r="C332" s="420" t="s">
        <v>209</v>
      </c>
      <c r="D332" s="421"/>
      <c r="E332" s="422"/>
      <c r="F332" s="16">
        <v>10795.33</v>
      </c>
      <c r="G332" s="16">
        <v>26000</v>
      </c>
      <c r="H332" s="16">
        <v>7963.38</v>
      </c>
      <c r="I332" s="89">
        <f t="shared" si="61"/>
        <v>73.766897352836835</v>
      </c>
      <c r="J332" s="94">
        <f t="shared" si="62"/>
        <v>30.628384615384618</v>
      </c>
    </row>
    <row r="333" spans="2:10" x14ac:dyDescent="0.25">
      <c r="B333" s="91" t="s">
        <v>210</v>
      </c>
      <c r="C333" s="420" t="s">
        <v>211</v>
      </c>
      <c r="D333" s="421"/>
      <c r="E333" s="422"/>
      <c r="F333" s="16">
        <v>0</v>
      </c>
      <c r="G333" s="16">
        <v>0</v>
      </c>
      <c r="H333" s="16">
        <v>0</v>
      </c>
      <c r="I333" s="89" t="e">
        <f t="shared" si="61"/>
        <v>#DIV/0!</v>
      </c>
      <c r="J333" s="94" t="e">
        <f t="shared" si="62"/>
        <v>#DIV/0!</v>
      </c>
    </row>
    <row r="334" spans="2:10" x14ac:dyDescent="0.25">
      <c r="B334" s="90" t="s">
        <v>212</v>
      </c>
      <c r="C334" s="414" t="s">
        <v>213</v>
      </c>
      <c r="D334" s="415"/>
      <c r="E334" s="416"/>
      <c r="F334" s="93">
        <f>SUM(F335:F338)</f>
        <v>25239.67</v>
      </c>
      <c r="G334" s="93">
        <f t="shared" ref="G334:H334" si="67">SUM(G335:G338)</f>
        <v>1573600</v>
      </c>
      <c r="H334" s="93">
        <f t="shared" si="67"/>
        <v>213579.07</v>
      </c>
      <c r="I334" s="95">
        <f t="shared" si="61"/>
        <v>846.20389252315908</v>
      </c>
      <c r="J334" s="96">
        <f t="shared" si="62"/>
        <v>13.572640442297915</v>
      </c>
    </row>
    <row r="335" spans="2:10" x14ac:dyDescent="0.25">
      <c r="B335" s="91" t="s">
        <v>214</v>
      </c>
      <c r="C335" s="417" t="s">
        <v>215</v>
      </c>
      <c r="D335" s="418"/>
      <c r="E335" s="419"/>
      <c r="F335" s="16">
        <v>272.32</v>
      </c>
      <c r="G335" s="16">
        <v>1116000</v>
      </c>
      <c r="H335" s="16">
        <v>40273.07</v>
      </c>
      <c r="I335" s="89">
        <f t="shared" si="61"/>
        <v>14788.877056404232</v>
      </c>
      <c r="J335" s="94">
        <f t="shared" si="62"/>
        <v>3.6086980286738353</v>
      </c>
    </row>
    <row r="336" spans="2:10" x14ac:dyDescent="0.25">
      <c r="B336" s="91" t="s">
        <v>216</v>
      </c>
      <c r="C336" s="417" t="s">
        <v>217</v>
      </c>
      <c r="D336" s="418"/>
      <c r="E336" s="419"/>
      <c r="F336" s="16">
        <v>24967.35</v>
      </c>
      <c r="G336" s="16">
        <v>387000</v>
      </c>
      <c r="H336" s="16">
        <v>172322.45</v>
      </c>
      <c r="I336" s="89">
        <f t="shared" si="61"/>
        <v>690.19118969374006</v>
      </c>
      <c r="J336" s="94">
        <f t="shared" si="62"/>
        <v>44.527764857881138</v>
      </c>
    </row>
    <row r="337" spans="2:10" ht="13.5" customHeight="1" x14ac:dyDescent="0.25">
      <c r="B337" s="91" t="s">
        <v>218</v>
      </c>
      <c r="C337" s="420" t="s">
        <v>219</v>
      </c>
      <c r="D337" s="421"/>
      <c r="E337" s="422"/>
      <c r="F337" s="16">
        <v>0</v>
      </c>
      <c r="G337" s="16">
        <v>600</v>
      </c>
      <c r="H337" s="16">
        <v>0</v>
      </c>
      <c r="I337" s="89" t="e">
        <f t="shared" si="61"/>
        <v>#DIV/0!</v>
      </c>
      <c r="J337" s="94">
        <f t="shared" si="62"/>
        <v>0</v>
      </c>
    </row>
    <row r="338" spans="2:10" x14ac:dyDescent="0.25">
      <c r="B338" s="91" t="s">
        <v>220</v>
      </c>
      <c r="C338" s="417" t="s">
        <v>221</v>
      </c>
      <c r="D338" s="418"/>
      <c r="E338" s="419"/>
      <c r="F338" s="16">
        <v>0</v>
      </c>
      <c r="G338" s="16">
        <v>70000</v>
      </c>
      <c r="H338" s="16">
        <v>983.55</v>
      </c>
      <c r="I338" s="89" t="e">
        <f t="shared" si="61"/>
        <v>#DIV/0!</v>
      </c>
      <c r="J338" s="94">
        <f t="shared" si="62"/>
        <v>1.4050714285714285</v>
      </c>
    </row>
    <row r="339" spans="2:10" ht="12.75" customHeight="1" x14ac:dyDescent="0.25">
      <c r="B339" s="90" t="s">
        <v>222</v>
      </c>
      <c r="C339" s="414" t="s">
        <v>223</v>
      </c>
      <c r="D339" s="415"/>
      <c r="E339" s="416"/>
      <c r="F339" s="93">
        <f>SUM(F340:F343)</f>
        <v>63629.210000000006</v>
      </c>
      <c r="G339" s="93">
        <f t="shared" ref="G339:H339" si="68">SUM(G340:G343)</f>
        <v>538700</v>
      </c>
      <c r="H339" s="93">
        <f t="shared" si="68"/>
        <v>93963.71</v>
      </c>
      <c r="I339" s="95">
        <f t="shared" si="61"/>
        <v>147.67385922283179</v>
      </c>
      <c r="J339" s="96">
        <f t="shared" si="62"/>
        <v>17.442678670874329</v>
      </c>
    </row>
    <row r="340" spans="2:10" x14ac:dyDescent="0.25">
      <c r="B340" s="91" t="s">
        <v>224</v>
      </c>
      <c r="C340" s="420" t="s">
        <v>225</v>
      </c>
      <c r="D340" s="421"/>
      <c r="E340" s="422"/>
      <c r="F340" s="16">
        <v>54949.440000000002</v>
      </c>
      <c r="G340" s="16">
        <v>519700</v>
      </c>
      <c r="H340" s="16">
        <v>86139.1</v>
      </c>
      <c r="I340" s="89">
        <f t="shared" si="61"/>
        <v>156.76065124594535</v>
      </c>
      <c r="J340" s="94">
        <f t="shared" si="62"/>
        <v>16.574773908023861</v>
      </c>
    </row>
    <row r="341" spans="2:10" x14ac:dyDescent="0.25">
      <c r="B341" s="91" t="s">
        <v>226</v>
      </c>
      <c r="C341" s="420" t="s">
        <v>227</v>
      </c>
      <c r="D341" s="421"/>
      <c r="E341" s="422"/>
      <c r="F341" s="16">
        <v>0</v>
      </c>
      <c r="G341" s="16">
        <v>0</v>
      </c>
      <c r="H341" s="16">
        <v>0</v>
      </c>
      <c r="I341" s="89" t="e">
        <f t="shared" si="61"/>
        <v>#DIV/0!</v>
      </c>
      <c r="J341" s="94" t="e">
        <f t="shared" si="62"/>
        <v>#DIV/0!</v>
      </c>
    </row>
    <row r="342" spans="2:10" x14ac:dyDescent="0.25">
      <c r="B342" s="91" t="s">
        <v>228</v>
      </c>
      <c r="C342" s="423" t="s">
        <v>229</v>
      </c>
      <c r="D342" s="424"/>
      <c r="E342" s="425"/>
      <c r="F342" s="16">
        <v>0</v>
      </c>
      <c r="G342" s="16">
        <v>0</v>
      </c>
      <c r="H342" s="16">
        <v>0</v>
      </c>
      <c r="I342" s="89" t="e">
        <f t="shared" si="61"/>
        <v>#DIV/0!</v>
      </c>
      <c r="J342" s="94" t="e">
        <f t="shared" si="62"/>
        <v>#DIV/0!</v>
      </c>
    </row>
    <row r="343" spans="2:10" ht="23.25" customHeight="1" x14ac:dyDescent="0.25">
      <c r="B343" s="91" t="s">
        <v>230</v>
      </c>
      <c r="C343" s="420" t="s">
        <v>231</v>
      </c>
      <c r="D343" s="421"/>
      <c r="E343" s="422"/>
      <c r="F343" s="16">
        <v>8679.77</v>
      </c>
      <c r="G343" s="16">
        <v>19000</v>
      </c>
      <c r="H343" s="16">
        <v>7824.61</v>
      </c>
      <c r="I343" s="89">
        <f t="shared" si="61"/>
        <v>90.147665203110222</v>
      </c>
      <c r="J343" s="94">
        <f t="shared" si="62"/>
        <v>41.182157894736839</v>
      </c>
    </row>
    <row r="344" spans="2:10" x14ac:dyDescent="0.25">
      <c r="B344" s="90" t="s">
        <v>232</v>
      </c>
      <c r="C344" s="414" t="s">
        <v>233</v>
      </c>
      <c r="D344" s="415"/>
      <c r="E344" s="416"/>
      <c r="F344" s="93">
        <f>SUM(F345:F349)</f>
        <v>68950.450000000012</v>
      </c>
      <c r="G344" s="93">
        <f t="shared" ref="G344:H344" si="69">SUM(G345:G349)</f>
        <v>186400</v>
      </c>
      <c r="H344" s="93">
        <f t="shared" si="69"/>
        <v>57330.340000000004</v>
      </c>
      <c r="I344" s="95">
        <f t="shared" si="61"/>
        <v>83.147158575469774</v>
      </c>
      <c r="J344" s="96">
        <f t="shared" si="62"/>
        <v>30.75662017167382</v>
      </c>
    </row>
    <row r="345" spans="2:10" ht="11.25" customHeight="1" x14ac:dyDescent="0.25">
      <c r="B345" s="91" t="s">
        <v>234</v>
      </c>
      <c r="C345" s="420" t="s">
        <v>235</v>
      </c>
      <c r="D345" s="421"/>
      <c r="E345" s="422"/>
      <c r="F345" s="16">
        <v>0</v>
      </c>
      <c r="G345" s="16">
        <v>5000</v>
      </c>
      <c r="H345" s="16">
        <v>0</v>
      </c>
      <c r="I345" s="89" t="e">
        <f t="shared" si="61"/>
        <v>#DIV/0!</v>
      </c>
      <c r="J345" s="94">
        <f t="shared" si="62"/>
        <v>0</v>
      </c>
    </row>
    <row r="346" spans="2:10" ht="13.5" customHeight="1" x14ac:dyDescent="0.25">
      <c r="B346" s="91" t="s">
        <v>236</v>
      </c>
      <c r="C346" s="420" t="s">
        <v>237</v>
      </c>
      <c r="D346" s="421"/>
      <c r="E346" s="422"/>
      <c r="F346" s="16">
        <v>16538.04</v>
      </c>
      <c r="G346" s="16">
        <v>34400</v>
      </c>
      <c r="H346" s="16">
        <v>16882.099999999999</v>
      </c>
      <c r="I346" s="89">
        <f t="shared" si="61"/>
        <v>102.08041581711012</v>
      </c>
      <c r="J346" s="94">
        <f t="shared" si="62"/>
        <v>49.075872093023257</v>
      </c>
    </row>
    <row r="347" spans="2:10" ht="12.75" customHeight="1" x14ac:dyDescent="0.25">
      <c r="B347" s="91" t="s">
        <v>238</v>
      </c>
      <c r="C347" s="420" t="s">
        <v>239</v>
      </c>
      <c r="D347" s="421"/>
      <c r="E347" s="422"/>
      <c r="F347" s="16">
        <v>50571.03</v>
      </c>
      <c r="G347" s="16">
        <v>137000</v>
      </c>
      <c r="H347" s="16">
        <v>37900.26</v>
      </c>
      <c r="I347" s="89">
        <f t="shared" si="61"/>
        <v>74.944607614280358</v>
      </c>
      <c r="J347" s="94">
        <f t="shared" si="62"/>
        <v>27.664423357664237</v>
      </c>
    </row>
    <row r="348" spans="2:10" x14ac:dyDescent="0.25">
      <c r="B348" s="91" t="s">
        <v>240</v>
      </c>
      <c r="C348" s="420" t="s">
        <v>241</v>
      </c>
      <c r="D348" s="421"/>
      <c r="E348" s="422"/>
      <c r="F348" s="16">
        <v>0</v>
      </c>
      <c r="G348" s="16">
        <v>10000</v>
      </c>
      <c r="H348" s="16">
        <v>0</v>
      </c>
      <c r="I348" s="89" t="e">
        <f t="shared" si="61"/>
        <v>#DIV/0!</v>
      </c>
      <c r="J348" s="94">
        <f t="shared" si="62"/>
        <v>0</v>
      </c>
    </row>
    <row r="349" spans="2:10" ht="23.25" customHeight="1" x14ac:dyDescent="0.25">
      <c r="B349" s="91" t="s">
        <v>242</v>
      </c>
      <c r="C349" s="420" t="s">
        <v>243</v>
      </c>
      <c r="D349" s="421"/>
      <c r="E349" s="422"/>
      <c r="F349" s="16">
        <v>1841.38</v>
      </c>
      <c r="G349" s="16">
        <v>0</v>
      </c>
      <c r="H349" s="16">
        <v>2547.98</v>
      </c>
      <c r="I349" s="89">
        <f t="shared" si="61"/>
        <v>138.37339386764273</v>
      </c>
      <c r="J349" s="94" t="e">
        <f t="shared" si="62"/>
        <v>#DIV/0!</v>
      </c>
    </row>
    <row r="350" spans="2:10" ht="15.75" thickBot="1" x14ac:dyDescent="0.3">
      <c r="B350" s="97"/>
      <c r="C350" s="527" t="s">
        <v>157</v>
      </c>
      <c r="D350" s="528"/>
      <c r="E350" s="529"/>
      <c r="F350" s="98">
        <f>F304+F307+F309+F313+F320+F326+F331+F334+F339+F344</f>
        <v>967290.51</v>
      </c>
      <c r="G350" s="98">
        <f>G304+G307+G309+G313+G320+G326+G331+G334+G339+G344</f>
        <v>7173600</v>
      </c>
      <c r="H350" s="98">
        <f>H304+H307+H309+H313+H320+H326+H331+H334+H339+H344</f>
        <v>932381.18999999983</v>
      </c>
      <c r="I350" s="99">
        <f t="shared" si="61"/>
        <v>96.391020108322962</v>
      </c>
      <c r="J350" s="100">
        <f t="shared" si="62"/>
        <v>12.997395868183336</v>
      </c>
    </row>
    <row r="351" spans="2:10" x14ac:dyDescent="0.25">
      <c r="B351" s="358"/>
      <c r="C351" s="359"/>
      <c r="D351" s="359"/>
      <c r="E351" s="359"/>
      <c r="F351" s="21"/>
      <c r="G351" s="21"/>
      <c r="H351" s="21"/>
      <c r="I351" s="53"/>
      <c r="J351" s="53"/>
    </row>
    <row r="352" spans="2:10" ht="15.75" thickBot="1" x14ac:dyDescent="0.3">
      <c r="B352" s="457" t="s">
        <v>246</v>
      </c>
      <c r="C352" s="457"/>
      <c r="D352" s="457"/>
      <c r="E352" s="457"/>
      <c r="F352" s="457"/>
      <c r="G352" s="457"/>
    </row>
    <row r="353" spans="2:10" ht="30.75" customHeight="1" x14ac:dyDescent="0.25">
      <c r="B353" s="44" t="s">
        <v>18</v>
      </c>
      <c r="C353" s="490" t="s">
        <v>19</v>
      </c>
      <c r="D353" s="490"/>
      <c r="E353" s="490"/>
      <c r="F353" s="45" t="s">
        <v>585</v>
      </c>
      <c r="G353" s="45" t="s">
        <v>656</v>
      </c>
      <c r="H353" s="46" t="s">
        <v>663</v>
      </c>
      <c r="I353" s="45" t="s">
        <v>57</v>
      </c>
      <c r="J353" s="47" t="s">
        <v>58</v>
      </c>
    </row>
    <row r="354" spans="2:10" x14ac:dyDescent="0.25">
      <c r="B354" s="54">
        <v>1</v>
      </c>
      <c r="C354" s="454">
        <v>2</v>
      </c>
      <c r="D354" s="455"/>
      <c r="E354" s="456"/>
      <c r="F354" s="14">
        <v>3</v>
      </c>
      <c r="G354" s="14">
        <v>5</v>
      </c>
      <c r="H354" s="15">
        <v>6</v>
      </c>
      <c r="I354" s="14">
        <v>7</v>
      </c>
      <c r="J354" s="55">
        <v>8</v>
      </c>
    </row>
    <row r="355" spans="2:10" ht="27.75" customHeight="1" x14ac:dyDescent="0.25">
      <c r="B355" s="105">
        <v>8</v>
      </c>
      <c r="C355" s="530" t="s">
        <v>13</v>
      </c>
      <c r="D355" s="530"/>
      <c r="E355" s="530"/>
      <c r="F355" s="106">
        <f>SUM(F356:F356)</f>
        <v>0</v>
      </c>
      <c r="G355" s="106">
        <f>SUM(G356:G356)</f>
        <v>1000000</v>
      </c>
      <c r="H355" s="106">
        <f>SUM(H356:H356)</f>
        <v>0</v>
      </c>
      <c r="I355" s="95" t="e">
        <f>H355/F355*100</f>
        <v>#DIV/0!</v>
      </c>
      <c r="J355" s="96">
        <f>H355/G355*100</f>
        <v>0</v>
      </c>
    </row>
    <row r="356" spans="2:10" x14ac:dyDescent="0.25">
      <c r="B356" s="20">
        <v>844</v>
      </c>
      <c r="C356" s="395" t="s">
        <v>245</v>
      </c>
      <c r="D356" s="395"/>
      <c r="E356" s="395"/>
      <c r="F356" s="17">
        <f>F375</f>
        <v>0</v>
      </c>
      <c r="G356" s="17">
        <v>1000000</v>
      </c>
      <c r="H356" s="22">
        <f>G375</f>
        <v>0</v>
      </c>
      <c r="I356" s="89" t="e">
        <f>H356/F356*100</f>
        <v>#DIV/0!</v>
      </c>
      <c r="J356" s="94">
        <f>H356/G356*100</f>
        <v>0</v>
      </c>
    </row>
    <row r="357" spans="2:10" x14ac:dyDescent="0.25">
      <c r="B357" s="221" t="s">
        <v>548</v>
      </c>
      <c r="C357" s="521" t="s">
        <v>549</v>
      </c>
      <c r="D357" s="522"/>
      <c r="E357" s="523"/>
      <c r="F357" s="317"/>
      <c r="G357" s="335">
        <v>1000000</v>
      </c>
      <c r="H357" s="318"/>
      <c r="I357" s="248"/>
      <c r="J357" s="249"/>
    </row>
    <row r="358" spans="2:10" ht="15.75" thickBot="1" x14ac:dyDescent="0.3">
      <c r="B358" s="104"/>
      <c r="C358" s="493" t="s">
        <v>157</v>
      </c>
      <c r="D358" s="493"/>
      <c r="E358" s="493"/>
      <c r="F358" s="32">
        <f>F355</f>
        <v>0</v>
      </c>
      <c r="G358" s="32">
        <f>G355</f>
        <v>1000000</v>
      </c>
      <c r="H358" s="32">
        <f>H355</f>
        <v>0</v>
      </c>
      <c r="I358" s="32" t="e">
        <f>H358/F358*100</f>
        <v>#DIV/0!</v>
      </c>
      <c r="J358" s="109">
        <f>H358/G358*100</f>
        <v>0</v>
      </c>
    </row>
    <row r="360" spans="2:10" ht="15.75" thickBot="1" x14ac:dyDescent="0.3">
      <c r="B360" s="457" t="s">
        <v>247</v>
      </c>
      <c r="C360" s="457"/>
      <c r="D360" s="457"/>
      <c r="E360" s="457"/>
      <c r="F360" s="457"/>
      <c r="G360" s="457"/>
    </row>
    <row r="361" spans="2:10" ht="33.75" customHeight="1" x14ac:dyDescent="0.25">
      <c r="B361" s="44" t="s">
        <v>18</v>
      </c>
      <c r="C361" s="490" t="s">
        <v>19</v>
      </c>
      <c r="D361" s="490"/>
      <c r="E361" s="490"/>
      <c r="F361" s="45" t="s">
        <v>585</v>
      </c>
      <c r="G361" s="45" t="s">
        <v>656</v>
      </c>
      <c r="H361" s="46" t="s">
        <v>663</v>
      </c>
      <c r="I361" s="45" t="s">
        <v>57</v>
      </c>
      <c r="J361" s="47" t="s">
        <v>58</v>
      </c>
    </row>
    <row r="362" spans="2:10" x14ac:dyDescent="0.25">
      <c r="B362" s="54">
        <v>1</v>
      </c>
      <c r="C362" s="454">
        <v>2</v>
      </c>
      <c r="D362" s="455"/>
      <c r="E362" s="456"/>
      <c r="F362" s="14">
        <v>3</v>
      </c>
      <c r="G362" s="14">
        <v>5</v>
      </c>
      <c r="H362" s="15">
        <v>6</v>
      </c>
      <c r="I362" s="14">
        <v>7</v>
      </c>
      <c r="J362" s="55">
        <v>8</v>
      </c>
    </row>
    <row r="363" spans="2:10" ht="24" customHeight="1" x14ac:dyDescent="0.25">
      <c r="B363" s="108">
        <v>5</v>
      </c>
      <c r="C363" s="516" t="s">
        <v>14</v>
      </c>
      <c r="D363" s="517"/>
      <c r="E363" s="517"/>
      <c r="F363" s="106">
        <f>SUM(F364)</f>
        <v>24885.45</v>
      </c>
      <c r="G363" s="106">
        <f t="shared" ref="G363:H363" si="70">SUM(G364)</f>
        <v>49800</v>
      </c>
      <c r="H363" s="106">
        <f t="shared" si="70"/>
        <v>74885.52</v>
      </c>
      <c r="I363" s="95">
        <f>H363/F363*100</f>
        <v>300.92089956179217</v>
      </c>
      <c r="J363" s="96">
        <f>H363/G363*100</f>
        <v>150.37253012048194</v>
      </c>
    </row>
    <row r="364" spans="2:10" ht="24" customHeight="1" x14ac:dyDescent="0.25">
      <c r="B364" s="226">
        <v>544</v>
      </c>
      <c r="C364" s="420" t="s">
        <v>248</v>
      </c>
      <c r="D364" s="421"/>
      <c r="E364" s="422"/>
      <c r="F364" s="17">
        <f>F381</f>
        <v>24885.45</v>
      </c>
      <c r="G364" s="22">
        <v>49800</v>
      </c>
      <c r="H364" s="17">
        <f>G381</f>
        <v>74885.52</v>
      </c>
      <c r="I364" s="89">
        <f>H364/F364*100</f>
        <v>300.92089956179217</v>
      </c>
      <c r="J364" s="94">
        <f>H364/G364*100</f>
        <v>150.37253012048194</v>
      </c>
    </row>
    <row r="365" spans="2:10" ht="16.5" customHeight="1" x14ac:dyDescent="0.25">
      <c r="B365" s="228" t="s">
        <v>529</v>
      </c>
      <c r="C365" s="387" t="s">
        <v>153</v>
      </c>
      <c r="D365" s="388"/>
      <c r="E365" s="389"/>
      <c r="F365" s="335">
        <v>0</v>
      </c>
      <c r="G365" s="327">
        <v>0</v>
      </c>
      <c r="H365" s="317"/>
      <c r="I365" s="248"/>
      <c r="J365" s="249"/>
    </row>
    <row r="366" spans="2:10" ht="18" customHeight="1" x14ac:dyDescent="0.25">
      <c r="B366" s="228" t="s">
        <v>534</v>
      </c>
      <c r="C366" s="387" t="s">
        <v>535</v>
      </c>
      <c r="D366" s="388"/>
      <c r="E366" s="389"/>
      <c r="F366" s="335">
        <v>24885.45</v>
      </c>
      <c r="G366" s="327">
        <v>49800</v>
      </c>
      <c r="H366" s="335">
        <v>24885.52</v>
      </c>
      <c r="I366" s="248"/>
      <c r="J366" s="249"/>
    </row>
    <row r="367" spans="2:10" ht="18.75" customHeight="1" x14ac:dyDescent="0.25">
      <c r="B367" s="228" t="s">
        <v>532</v>
      </c>
      <c r="C367" s="524" t="s">
        <v>533</v>
      </c>
      <c r="D367" s="525"/>
      <c r="E367" s="526"/>
      <c r="F367" s="335">
        <v>0</v>
      </c>
      <c r="G367" s="327">
        <v>0</v>
      </c>
      <c r="H367" s="335">
        <v>50000</v>
      </c>
      <c r="I367" s="248"/>
      <c r="J367" s="249"/>
    </row>
    <row r="368" spans="2:10" ht="15.75" thickBot="1" x14ac:dyDescent="0.3">
      <c r="B368" s="104"/>
      <c r="C368" s="493" t="s">
        <v>157</v>
      </c>
      <c r="D368" s="493"/>
      <c r="E368" s="493"/>
      <c r="F368" s="32">
        <f>F363</f>
        <v>24885.45</v>
      </c>
      <c r="G368" s="32">
        <f>G363</f>
        <v>49800</v>
      </c>
      <c r="H368" s="32">
        <f>H363</f>
        <v>74885.52</v>
      </c>
      <c r="I368" s="110">
        <f>H368/F368*100</f>
        <v>300.92089956179217</v>
      </c>
      <c r="J368" s="111">
        <f>H368/G368*100</f>
        <v>150.37253012048194</v>
      </c>
    </row>
    <row r="370" spans="2:10" ht="15.75" thickBot="1" x14ac:dyDescent="0.3">
      <c r="B370" s="457" t="s">
        <v>249</v>
      </c>
      <c r="C370" s="457"/>
      <c r="D370" s="457"/>
      <c r="E370" s="457"/>
    </row>
    <row r="371" spans="2:10" ht="23.25" customHeight="1" x14ac:dyDescent="0.25">
      <c r="B371" s="117" t="s">
        <v>18</v>
      </c>
      <c r="C371" s="546" t="s">
        <v>19</v>
      </c>
      <c r="D371" s="547"/>
      <c r="E371" s="547"/>
      <c r="F371" s="118" t="s">
        <v>666</v>
      </c>
      <c r="G371" s="118" t="s">
        <v>667</v>
      </c>
      <c r="H371" s="119" t="s">
        <v>250</v>
      </c>
      <c r="I371" s="65"/>
      <c r="J371" s="65"/>
    </row>
    <row r="372" spans="2:10" ht="12.75" customHeight="1" x14ac:dyDescent="0.25">
      <c r="B372" s="103">
        <v>1</v>
      </c>
      <c r="C372" s="548">
        <v>2</v>
      </c>
      <c r="D372" s="549"/>
      <c r="E372" s="549"/>
      <c r="F372" s="112">
        <v>3</v>
      </c>
      <c r="G372" s="112">
        <v>4</v>
      </c>
      <c r="H372" s="120">
        <v>5</v>
      </c>
      <c r="I372" s="65"/>
      <c r="J372" s="65"/>
    </row>
    <row r="373" spans="2:10" x14ac:dyDescent="0.25">
      <c r="B373" s="121">
        <v>8</v>
      </c>
      <c r="C373" s="545" t="s">
        <v>13</v>
      </c>
      <c r="D373" s="405"/>
      <c r="E373" s="405"/>
      <c r="F373" s="113">
        <f t="shared" ref="F373:G375" si="71">F374</f>
        <v>0</v>
      </c>
      <c r="G373" s="113">
        <f t="shared" si="71"/>
        <v>0</v>
      </c>
      <c r="H373" s="136" t="e">
        <f>G373/F373*100</f>
        <v>#DIV/0!</v>
      </c>
      <c r="I373" s="65"/>
      <c r="J373" s="65"/>
    </row>
    <row r="374" spans="2:10" ht="13.5" customHeight="1" x14ac:dyDescent="0.25">
      <c r="B374" s="122">
        <v>84</v>
      </c>
      <c r="C374" s="398" t="s">
        <v>259</v>
      </c>
      <c r="D374" s="399"/>
      <c r="E374" s="400"/>
      <c r="F374" s="114">
        <f t="shared" si="71"/>
        <v>0</v>
      </c>
      <c r="G374" s="114">
        <f t="shared" si="71"/>
        <v>0</v>
      </c>
      <c r="H374" s="123" t="e">
        <f t="shared" ref="H374:H386" si="72">G374/F374*100</f>
        <v>#DIV/0!</v>
      </c>
      <c r="I374" s="65"/>
      <c r="J374" s="65"/>
    </row>
    <row r="375" spans="2:10" ht="24" customHeight="1" x14ac:dyDescent="0.25">
      <c r="B375" s="124">
        <v>844</v>
      </c>
      <c r="C375" s="378" t="s">
        <v>685</v>
      </c>
      <c r="D375" s="378"/>
      <c r="E375" s="401"/>
      <c r="F375" s="115">
        <f t="shared" si="71"/>
        <v>0</v>
      </c>
      <c r="G375" s="115">
        <f t="shared" si="71"/>
        <v>0</v>
      </c>
      <c r="H375" s="125" t="e">
        <f t="shared" si="72"/>
        <v>#DIV/0!</v>
      </c>
      <c r="I375" s="65"/>
      <c r="J375" s="65"/>
    </row>
    <row r="376" spans="2:10" ht="27.75" customHeight="1" x14ac:dyDescent="0.25">
      <c r="B376" s="126">
        <v>8445</v>
      </c>
      <c r="C376" s="402" t="s">
        <v>260</v>
      </c>
      <c r="D376" s="402"/>
      <c r="E376" s="403"/>
      <c r="F376" s="116">
        <f>SUM(F377)</f>
        <v>0</v>
      </c>
      <c r="G376" s="116">
        <f>SUM(G377)</f>
        <v>0</v>
      </c>
      <c r="H376" s="127" t="e">
        <f t="shared" si="72"/>
        <v>#DIV/0!</v>
      </c>
      <c r="I376" s="65"/>
      <c r="J376" s="65"/>
    </row>
    <row r="377" spans="2:10" ht="23.25" customHeight="1" x14ac:dyDescent="0.25">
      <c r="B377" s="20">
        <v>84451</v>
      </c>
      <c r="C377" s="364" t="s">
        <v>686</v>
      </c>
      <c r="D377" s="364"/>
      <c r="E377" s="365"/>
      <c r="F377" s="17">
        <v>0</v>
      </c>
      <c r="G377" s="17">
        <v>0</v>
      </c>
      <c r="H377" s="69" t="e">
        <f t="shared" si="72"/>
        <v>#DIV/0!</v>
      </c>
      <c r="I377" s="65"/>
      <c r="J377" s="65"/>
    </row>
    <row r="378" spans="2:10" ht="17.25" customHeight="1" x14ac:dyDescent="0.25">
      <c r="B378" s="518" t="s">
        <v>258</v>
      </c>
      <c r="C378" s="519"/>
      <c r="D378" s="519"/>
      <c r="E378" s="520"/>
      <c r="F378" s="134">
        <f>F373</f>
        <v>0</v>
      </c>
      <c r="G378" s="134">
        <f>G373</f>
        <v>0</v>
      </c>
      <c r="H378" s="137" t="e">
        <f t="shared" si="72"/>
        <v>#DIV/0!</v>
      </c>
      <c r="I378" s="65"/>
      <c r="J378" s="65"/>
    </row>
    <row r="379" spans="2:10" ht="19.5" customHeight="1" x14ac:dyDescent="0.25">
      <c r="B379" s="128">
        <v>5</v>
      </c>
      <c r="C379" s="405" t="s">
        <v>251</v>
      </c>
      <c r="D379" s="405"/>
      <c r="E379" s="405"/>
      <c r="F379" s="113">
        <f>F380</f>
        <v>24885.45</v>
      </c>
      <c r="G379" s="113">
        <f>G380</f>
        <v>74885.52</v>
      </c>
      <c r="H379" s="136">
        <f t="shared" si="72"/>
        <v>300.92089956179217</v>
      </c>
      <c r="I379" s="65"/>
      <c r="J379" s="65"/>
    </row>
    <row r="380" spans="2:10" ht="25.5" customHeight="1" x14ac:dyDescent="0.25">
      <c r="B380" s="129">
        <v>54</v>
      </c>
      <c r="C380" s="406" t="s">
        <v>252</v>
      </c>
      <c r="D380" s="406"/>
      <c r="E380" s="406"/>
      <c r="F380" s="114">
        <f>F381</f>
        <v>24885.45</v>
      </c>
      <c r="G380" s="114">
        <f>G381</f>
        <v>74885.52</v>
      </c>
      <c r="H380" s="123">
        <f t="shared" si="72"/>
        <v>300.92089956179217</v>
      </c>
      <c r="I380" s="65"/>
      <c r="J380" s="65"/>
    </row>
    <row r="381" spans="2:10" ht="23.25" customHeight="1" x14ac:dyDescent="0.25">
      <c r="B381" s="130">
        <v>544</v>
      </c>
      <c r="C381" s="378" t="s">
        <v>687</v>
      </c>
      <c r="D381" s="378"/>
      <c r="E381" s="378"/>
      <c r="F381" s="115">
        <f>F382+F384</f>
        <v>24885.45</v>
      </c>
      <c r="G381" s="115">
        <f>G382+G384</f>
        <v>74885.52</v>
      </c>
      <c r="H381" s="125">
        <f t="shared" si="72"/>
        <v>300.92089956179217</v>
      </c>
      <c r="I381" s="65"/>
      <c r="J381" s="65"/>
    </row>
    <row r="382" spans="2:10" ht="24.75" customHeight="1" x14ac:dyDescent="0.25">
      <c r="B382" s="131">
        <v>5443</v>
      </c>
      <c r="C382" s="402" t="s">
        <v>688</v>
      </c>
      <c r="D382" s="402"/>
      <c r="E382" s="402"/>
      <c r="F382" s="116">
        <f>SUM(F383)</f>
        <v>24885.45</v>
      </c>
      <c r="G382" s="116">
        <f>SUM(G383)</f>
        <v>24885.52</v>
      </c>
      <c r="H382" s="127">
        <f t="shared" si="72"/>
        <v>100.00028128886558</v>
      </c>
      <c r="I382" s="65"/>
      <c r="J382" s="65"/>
    </row>
    <row r="383" spans="2:10" ht="36.75" customHeight="1" x14ac:dyDescent="0.25">
      <c r="B383" s="62">
        <v>54432</v>
      </c>
      <c r="C383" s="364" t="s">
        <v>254</v>
      </c>
      <c r="D383" s="364"/>
      <c r="E383" s="364"/>
      <c r="F383" s="17">
        <v>24885.45</v>
      </c>
      <c r="G383" s="17">
        <v>24885.52</v>
      </c>
      <c r="H383" s="69">
        <f t="shared" si="72"/>
        <v>100.00028128886558</v>
      </c>
      <c r="I383" s="65"/>
      <c r="J383" s="65"/>
    </row>
    <row r="384" spans="2:10" ht="36.75" customHeight="1" x14ac:dyDescent="0.25">
      <c r="B384" s="131">
        <v>5445</v>
      </c>
      <c r="C384" s="402" t="s">
        <v>255</v>
      </c>
      <c r="D384" s="402"/>
      <c r="E384" s="402"/>
      <c r="F384" s="116">
        <f>SUM(F385)</f>
        <v>0</v>
      </c>
      <c r="G384" s="116">
        <f>SUM(G385)</f>
        <v>50000</v>
      </c>
      <c r="H384" s="127" t="e">
        <f t="shared" si="72"/>
        <v>#DIV/0!</v>
      </c>
      <c r="I384" s="65"/>
      <c r="J384" s="65"/>
    </row>
    <row r="385" spans="2:10" ht="37.5" customHeight="1" x14ac:dyDescent="0.25">
      <c r="B385" s="62">
        <v>54451</v>
      </c>
      <c r="C385" s="364" t="s">
        <v>256</v>
      </c>
      <c r="D385" s="364"/>
      <c r="E385" s="364"/>
      <c r="F385" s="17">
        <v>0</v>
      </c>
      <c r="G385" s="17">
        <v>50000</v>
      </c>
      <c r="H385" s="69" t="e">
        <f t="shared" si="72"/>
        <v>#DIV/0!</v>
      </c>
      <c r="I385" s="65"/>
      <c r="J385" s="65"/>
    </row>
    <row r="386" spans="2:10" ht="15.75" thickBot="1" x14ac:dyDescent="0.3">
      <c r="B386" s="432" t="s">
        <v>257</v>
      </c>
      <c r="C386" s="433"/>
      <c r="D386" s="433"/>
      <c r="E386" s="433"/>
      <c r="F386" s="132">
        <f>F379</f>
        <v>24885.45</v>
      </c>
      <c r="G386" s="132">
        <f>G379</f>
        <v>74885.52</v>
      </c>
      <c r="H386" s="133">
        <f t="shared" si="72"/>
        <v>300.92089956179217</v>
      </c>
      <c r="I386" s="65"/>
      <c r="J386" s="65"/>
    </row>
    <row r="387" spans="2:10" x14ac:dyDescent="0.25">
      <c r="B387" s="39"/>
      <c r="C387" s="364"/>
      <c r="D387" s="364"/>
      <c r="E387" s="364"/>
      <c r="F387" s="22"/>
      <c r="G387" s="22"/>
      <c r="H387" s="65"/>
      <c r="I387" s="65"/>
      <c r="J387" s="65"/>
    </row>
    <row r="389" spans="2:10" x14ac:dyDescent="0.25">
      <c r="B389" s="409" t="s">
        <v>261</v>
      </c>
      <c r="C389" s="409"/>
      <c r="D389" s="409"/>
      <c r="E389" s="409"/>
      <c r="F389" s="409"/>
      <c r="G389" s="409"/>
      <c r="H389" s="409"/>
      <c r="I389" s="409"/>
    </row>
    <row r="390" spans="2:10" x14ac:dyDescent="0.25">
      <c r="C390" s="102"/>
      <c r="D390" s="102"/>
      <c r="E390" s="102"/>
      <c r="F390" s="102"/>
      <c r="G390" s="102"/>
    </row>
    <row r="391" spans="2:10" x14ac:dyDescent="0.25">
      <c r="C391" s="102"/>
      <c r="D391" s="102"/>
      <c r="E391" s="102"/>
      <c r="F391" s="102"/>
      <c r="G391" s="102"/>
    </row>
    <row r="393" spans="2:10" x14ac:dyDescent="0.25">
      <c r="B393" s="457" t="s">
        <v>262</v>
      </c>
      <c r="C393" s="457"/>
      <c r="D393" s="457"/>
      <c r="E393" s="457"/>
      <c r="F393" s="457"/>
    </row>
    <row r="394" spans="2:10" ht="15.75" thickBot="1" x14ac:dyDescent="0.3"/>
    <row r="395" spans="2:10" ht="24.75" x14ac:dyDescent="0.25">
      <c r="B395" s="146" t="s">
        <v>18</v>
      </c>
      <c r="C395" s="396" t="s">
        <v>303</v>
      </c>
      <c r="D395" s="396"/>
      <c r="E395" s="396"/>
      <c r="F395" s="135" t="s">
        <v>656</v>
      </c>
      <c r="G395" s="140" t="s">
        <v>680</v>
      </c>
      <c r="H395" s="141" t="s">
        <v>250</v>
      </c>
    </row>
    <row r="396" spans="2:10" x14ac:dyDescent="0.25">
      <c r="B396" s="147">
        <v>1</v>
      </c>
      <c r="C396" s="397">
        <v>2</v>
      </c>
      <c r="D396" s="397"/>
      <c r="E396" s="397"/>
      <c r="F396" s="148">
        <v>3</v>
      </c>
      <c r="G396" s="149">
        <v>4</v>
      </c>
      <c r="H396" s="150">
        <v>5</v>
      </c>
    </row>
    <row r="397" spans="2:10" x14ac:dyDescent="0.25">
      <c r="B397" s="142" t="s">
        <v>266</v>
      </c>
      <c r="C397" s="394" t="s">
        <v>263</v>
      </c>
      <c r="D397" s="394"/>
      <c r="E397" s="394"/>
      <c r="F397" s="139">
        <f>SUM(F398)</f>
        <v>30600</v>
      </c>
      <c r="G397" s="139">
        <f>SUM(G398)</f>
        <v>446.4</v>
      </c>
      <c r="H397" s="143">
        <f>G397/F397*100</f>
        <v>1.4588235294117646</v>
      </c>
    </row>
    <row r="398" spans="2:10" x14ac:dyDescent="0.25">
      <c r="B398" s="144" t="s">
        <v>267</v>
      </c>
      <c r="C398" s="395" t="s">
        <v>268</v>
      </c>
      <c r="D398" s="395"/>
      <c r="E398" s="395"/>
      <c r="F398" s="16">
        <f>F441</f>
        <v>30600</v>
      </c>
      <c r="G398" s="21">
        <f>G441</f>
        <v>446.4</v>
      </c>
      <c r="H398" s="145">
        <f>G398/F398*100</f>
        <v>1.4588235294117646</v>
      </c>
    </row>
    <row r="399" spans="2:10" x14ac:dyDescent="0.25">
      <c r="B399" s="142" t="s">
        <v>269</v>
      </c>
      <c r="C399" s="394" t="s">
        <v>264</v>
      </c>
      <c r="D399" s="394"/>
      <c r="E399" s="394"/>
      <c r="F399" s="139">
        <f>SUM(F400:F407)</f>
        <v>6366000</v>
      </c>
      <c r="G399" s="275">
        <f>SUM(G400:G407)</f>
        <v>693438.02999999991</v>
      </c>
      <c r="H399" s="143">
        <f>G399/F399*100</f>
        <v>10.892837417530631</v>
      </c>
    </row>
    <row r="400" spans="2:10" x14ac:dyDescent="0.25">
      <c r="B400" s="144" t="s">
        <v>270</v>
      </c>
      <c r="C400" s="395" t="s">
        <v>271</v>
      </c>
      <c r="D400" s="395"/>
      <c r="E400" s="395"/>
      <c r="F400" s="16">
        <f>F459</f>
        <v>388500</v>
      </c>
      <c r="G400" s="21">
        <f>G459</f>
        <v>204310.58</v>
      </c>
      <c r="H400" s="145">
        <f t="shared" ref="H400:H407" si="73">G400/F400*100</f>
        <v>52.589595881595876</v>
      </c>
    </row>
    <row r="401" spans="2:8" x14ac:dyDescent="0.25">
      <c r="B401" s="144" t="s">
        <v>272</v>
      </c>
      <c r="C401" s="395" t="s">
        <v>273</v>
      </c>
      <c r="D401" s="395"/>
      <c r="E401" s="395"/>
      <c r="F401" s="16">
        <f>F537</f>
        <v>2277300</v>
      </c>
      <c r="G401" s="21">
        <f>G537</f>
        <v>283774.09999999998</v>
      </c>
      <c r="H401" s="145">
        <f t="shared" si="73"/>
        <v>12.46098889035261</v>
      </c>
    </row>
    <row r="402" spans="2:8" x14ac:dyDescent="0.25">
      <c r="B402" s="144" t="s">
        <v>274</v>
      </c>
      <c r="C402" s="395" t="s">
        <v>275</v>
      </c>
      <c r="D402" s="395"/>
      <c r="E402" s="395"/>
      <c r="F402" s="16">
        <f>F680</f>
        <v>1435000</v>
      </c>
      <c r="G402" s="21">
        <f>G680</f>
        <v>7875</v>
      </c>
      <c r="H402" s="145">
        <f t="shared" si="73"/>
        <v>0.54878048780487798</v>
      </c>
    </row>
    <row r="403" spans="2:8" x14ac:dyDescent="0.25">
      <c r="B403" s="144" t="s">
        <v>276</v>
      </c>
      <c r="C403" s="395" t="s">
        <v>277</v>
      </c>
      <c r="D403" s="395"/>
      <c r="E403" s="395"/>
      <c r="F403" s="16">
        <f>F723</f>
        <v>652000</v>
      </c>
      <c r="G403" s="21">
        <f>G723</f>
        <v>49511.09</v>
      </c>
      <c r="H403" s="145">
        <f t="shared" si="73"/>
        <v>7.5937254601226991</v>
      </c>
    </row>
    <row r="404" spans="2:8" x14ac:dyDescent="0.25">
      <c r="B404" s="144" t="s">
        <v>278</v>
      </c>
      <c r="C404" s="395" t="s">
        <v>279</v>
      </c>
      <c r="D404" s="395"/>
      <c r="E404" s="395"/>
      <c r="F404" s="16">
        <f>F754</f>
        <v>204000</v>
      </c>
      <c r="G404" s="21">
        <f>G754</f>
        <v>69726.05</v>
      </c>
      <c r="H404" s="145">
        <f t="shared" si="73"/>
        <v>34.179436274509804</v>
      </c>
    </row>
    <row r="405" spans="2:8" x14ac:dyDescent="0.25">
      <c r="B405" s="144" t="s">
        <v>280</v>
      </c>
      <c r="C405" s="395" t="s">
        <v>281</v>
      </c>
      <c r="D405" s="395"/>
      <c r="E405" s="395"/>
      <c r="F405" s="16">
        <f>F802</f>
        <v>1307900</v>
      </c>
      <c r="G405" s="21">
        <f>G802</f>
        <v>48798.14</v>
      </c>
      <c r="H405" s="145">
        <f t="shared" si="73"/>
        <v>3.7310298952519307</v>
      </c>
    </row>
    <row r="406" spans="2:8" x14ac:dyDescent="0.25">
      <c r="B406" s="144" t="s">
        <v>282</v>
      </c>
      <c r="C406" s="395" t="s">
        <v>283</v>
      </c>
      <c r="D406" s="395"/>
      <c r="E406" s="395"/>
      <c r="F406" s="16">
        <f>F853</f>
        <v>35300</v>
      </c>
      <c r="G406" s="21">
        <f>G853</f>
        <v>3962.12</v>
      </c>
      <c r="H406" s="145">
        <f t="shared" si="73"/>
        <v>11.224135977337109</v>
      </c>
    </row>
    <row r="407" spans="2:8" ht="24" customHeight="1" x14ac:dyDescent="0.25">
      <c r="B407" s="144" t="s">
        <v>284</v>
      </c>
      <c r="C407" s="364" t="s">
        <v>285</v>
      </c>
      <c r="D407" s="364"/>
      <c r="E407" s="364"/>
      <c r="F407" s="16">
        <f>F887</f>
        <v>66000</v>
      </c>
      <c r="G407" s="21">
        <f>G887</f>
        <v>25480.95</v>
      </c>
      <c r="H407" s="145">
        <f t="shared" si="73"/>
        <v>38.607500000000002</v>
      </c>
    </row>
    <row r="408" spans="2:8" x14ac:dyDescent="0.25">
      <c r="B408" s="142" t="s">
        <v>286</v>
      </c>
      <c r="C408" s="394" t="s">
        <v>287</v>
      </c>
      <c r="D408" s="394"/>
      <c r="E408" s="394"/>
      <c r="F408" s="139">
        <f>SUM(F409:F410)</f>
        <v>510100</v>
      </c>
      <c r="G408" s="275">
        <f>SUM(G409:G410)</f>
        <v>86176.4</v>
      </c>
      <c r="H408" s="143">
        <f>G408/F408*100</f>
        <v>16.89402078023917</v>
      </c>
    </row>
    <row r="409" spans="2:8" x14ac:dyDescent="0.25">
      <c r="B409" s="144" t="s">
        <v>288</v>
      </c>
      <c r="C409" s="395" t="s">
        <v>289</v>
      </c>
      <c r="D409" s="395"/>
      <c r="E409" s="395"/>
      <c r="F409" s="16">
        <f>F913</f>
        <v>510100</v>
      </c>
      <c r="G409" s="21">
        <f>G913</f>
        <v>86176.4</v>
      </c>
      <c r="H409" s="145">
        <f t="shared" ref="H409:H410" si="74">G409/F409*100</f>
        <v>16.89402078023917</v>
      </c>
    </row>
    <row r="410" spans="2:8" x14ac:dyDescent="0.25">
      <c r="B410" s="144" t="s">
        <v>290</v>
      </c>
      <c r="C410" s="395" t="s">
        <v>291</v>
      </c>
      <c r="D410" s="395"/>
      <c r="E410" s="395"/>
      <c r="F410" s="16">
        <f>F981</f>
        <v>0</v>
      </c>
      <c r="G410" s="21">
        <f>G981</f>
        <v>0</v>
      </c>
      <c r="H410" s="145" t="e">
        <f t="shared" si="74"/>
        <v>#DIV/0!</v>
      </c>
    </row>
    <row r="411" spans="2:8" x14ac:dyDescent="0.25">
      <c r="B411" s="142" t="s">
        <v>292</v>
      </c>
      <c r="C411" s="394" t="s">
        <v>265</v>
      </c>
      <c r="D411" s="394"/>
      <c r="E411" s="394"/>
      <c r="F411" s="139">
        <f>SUM(F412:F413)</f>
        <v>265700</v>
      </c>
      <c r="G411" s="275">
        <f>SUM(G412:G413)</f>
        <v>164743.63</v>
      </c>
      <c r="H411" s="143">
        <f>G411/F411*100</f>
        <v>62.003624388407985</v>
      </c>
    </row>
    <row r="412" spans="2:8" x14ac:dyDescent="0.25">
      <c r="B412" s="144" t="s">
        <v>293</v>
      </c>
      <c r="C412" s="395" t="s">
        <v>294</v>
      </c>
      <c r="D412" s="395"/>
      <c r="E412" s="395"/>
      <c r="F412" s="16">
        <f>F989</f>
        <v>265000</v>
      </c>
      <c r="G412" s="21">
        <f>G989</f>
        <v>164411.82</v>
      </c>
      <c r="H412" s="145">
        <f t="shared" ref="H412:H413" si="75">G412/F412*100</f>
        <v>62.042196226415093</v>
      </c>
    </row>
    <row r="413" spans="2:8" x14ac:dyDescent="0.25">
      <c r="B413" s="144" t="s">
        <v>295</v>
      </c>
      <c r="C413" s="395" t="s">
        <v>296</v>
      </c>
      <c r="D413" s="395"/>
      <c r="E413" s="395"/>
      <c r="F413" s="16">
        <f>F1030</f>
        <v>700</v>
      </c>
      <c r="G413" s="21">
        <f>G1030</f>
        <v>331.81</v>
      </c>
      <c r="H413" s="145">
        <f t="shared" si="75"/>
        <v>47.401428571428575</v>
      </c>
    </row>
    <row r="414" spans="2:8" x14ac:dyDescent="0.25">
      <c r="B414" s="142" t="s">
        <v>297</v>
      </c>
      <c r="C414" s="394" t="s">
        <v>298</v>
      </c>
      <c r="D414" s="394"/>
      <c r="E414" s="394"/>
      <c r="F414" s="139">
        <f>SUM(F415)</f>
        <v>51000</v>
      </c>
      <c r="G414" s="275">
        <f>SUM(G415)</f>
        <v>12462.25</v>
      </c>
      <c r="H414" s="143">
        <f>G414/F414*100</f>
        <v>24.435784313725488</v>
      </c>
    </row>
    <row r="415" spans="2:8" x14ac:dyDescent="0.25">
      <c r="B415" s="144" t="s">
        <v>299</v>
      </c>
      <c r="C415" s="395" t="s">
        <v>300</v>
      </c>
      <c r="D415" s="395"/>
      <c r="E415" s="395"/>
      <c r="F415" s="16">
        <f>F1038</f>
        <v>51000</v>
      </c>
      <c r="G415" s="21">
        <f>G1038</f>
        <v>12462.25</v>
      </c>
      <c r="H415" s="145">
        <f>G415/F415*100</f>
        <v>24.435784313725488</v>
      </c>
    </row>
    <row r="416" spans="2:8" ht="15.75" thickBot="1" x14ac:dyDescent="0.3">
      <c r="B416" s="407" t="s">
        <v>301</v>
      </c>
      <c r="C416" s="408"/>
      <c r="D416" s="408"/>
      <c r="E416" s="408"/>
      <c r="F416" s="151">
        <f>F397+F399+F408+F411+F414</f>
        <v>7223400</v>
      </c>
      <c r="G416" s="276">
        <f>G397+G399+G408+G411+G414</f>
        <v>957266.71</v>
      </c>
      <c r="H416" s="152">
        <f>G416/F416*100</f>
        <v>13.252300993991748</v>
      </c>
    </row>
    <row r="417" spans="2:8" x14ac:dyDescent="0.25">
      <c r="B417" s="138"/>
      <c r="C417" s="65"/>
      <c r="D417" s="65"/>
      <c r="E417" s="65"/>
      <c r="F417" s="21"/>
      <c r="G417" s="21"/>
      <c r="H417" s="21"/>
    </row>
    <row r="418" spans="2:8" x14ac:dyDescent="0.25">
      <c r="B418" s="138"/>
      <c r="C418" s="65"/>
      <c r="D418" s="65"/>
      <c r="E418" s="65"/>
      <c r="F418" s="21"/>
      <c r="G418" s="21"/>
      <c r="H418" s="21"/>
    </row>
    <row r="419" spans="2:8" x14ac:dyDescent="0.25">
      <c r="B419" s="138"/>
      <c r="C419" s="65"/>
      <c r="D419" s="65"/>
      <c r="E419" s="65"/>
      <c r="F419" s="21"/>
      <c r="G419" s="21"/>
      <c r="H419" s="21"/>
    </row>
    <row r="420" spans="2:8" x14ac:dyDescent="0.25">
      <c r="B420" s="138"/>
      <c r="C420" s="65"/>
      <c r="D420" s="65"/>
      <c r="E420" s="65"/>
      <c r="F420" s="21"/>
      <c r="G420" s="21"/>
      <c r="H420" s="21"/>
    </row>
    <row r="421" spans="2:8" x14ac:dyDescent="0.25">
      <c r="B421" s="138"/>
      <c r="C421" s="65"/>
      <c r="D421" s="65"/>
      <c r="E421" s="65"/>
      <c r="F421" s="21"/>
      <c r="G421" s="21"/>
      <c r="H421" s="21"/>
    </row>
    <row r="422" spans="2:8" x14ac:dyDescent="0.25">
      <c r="B422" s="138"/>
      <c r="C422" s="65"/>
      <c r="D422" s="65"/>
      <c r="E422" s="65"/>
      <c r="F422" s="21"/>
      <c r="G422" s="21"/>
      <c r="H422" s="21"/>
    </row>
    <row r="423" spans="2:8" x14ac:dyDescent="0.25">
      <c r="B423" s="138"/>
      <c r="C423" s="65"/>
      <c r="D423" s="65"/>
      <c r="E423" s="65"/>
      <c r="F423" s="21"/>
      <c r="G423" s="21"/>
      <c r="H423" s="21"/>
    </row>
    <row r="424" spans="2:8" x14ac:dyDescent="0.25">
      <c r="B424" s="138"/>
      <c r="C424" s="65"/>
      <c r="D424" s="65"/>
      <c r="E424" s="65"/>
      <c r="F424" s="21"/>
      <c r="G424" s="21"/>
      <c r="H424" s="21"/>
    </row>
    <row r="425" spans="2:8" x14ac:dyDescent="0.25">
      <c r="B425" s="138"/>
      <c r="C425" s="65"/>
      <c r="D425" s="65"/>
      <c r="E425" s="65"/>
      <c r="F425" s="21"/>
      <c r="G425" s="21"/>
      <c r="H425" s="21"/>
    </row>
    <row r="426" spans="2:8" x14ac:dyDescent="0.25">
      <c r="B426" s="138"/>
      <c r="C426" s="65"/>
      <c r="D426" s="65"/>
      <c r="E426" s="65"/>
      <c r="F426" s="21"/>
      <c r="G426" s="21"/>
      <c r="H426" s="21"/>
    </row>
    <row r="427" spans="2:8" x14ac:dyDescent="0.25">
      <c r="B427" s="138"/>
      <c r="C427" s="65"/>
      <c r="D427" s="65"/>
      <c r="E427" s="65"/>
      <c r="F427" s="21"/>
      <c r="G427" s="21"/>
      <c r="H427" s="21"/>
    </row>
    <row r="428" spans="2:8" x14ac:dyDescent="0.25">
      <c r="B428" s="138"/>
      <c r="C428" s="65"/>
      <c r="D428" s="65"/>
      <c r="E428" s="65"/>
      <c r="F428" s="21"/>
      <c r="G428" s="21"/>
      <c r="H428" s="21"/>
    </row>
    <row r="429" spans="2:8" x14ac:dyDescent="0.25">
      <c r="B429" s="138"/>
      <c r="C429" s="65"/>
      <c r="D429" s="65"/>
      <c r="E429" s="65"/>
      <c r="F429" s="21"/>
      <c r="G429" s="21"/>
      <c r="H429" s="21"/>
    </row>
    <row r="430" spans="2:8" x14ac:dyDescent="0.25">
      <c r="B430" s="138"/>
      <c r="C430" s="65"/>
      <c r="D430" s="65"/>
      <c r="E430" s="65"/>
      <c r="F430" s="21"/>
      <c r="G430" s="21"/>
      <c r="H430" s="21"/>
    </row>
    <row r="431" spans="2:8" x14ac:dyDescent="0.25">
      <c r="B431" s="138"/>
      <c r="C431" s="65"/>
      <c r="D431" s="65"/>
      <c r="E431" s="65"/>
      <c r="F431" s="21"/>
      <c r="G431" s="21"/>
      <c r="H431" s="21"/>
    </row>
    <row r="432" spans="2:8" x14ac:dyDescent="0.25">
      <c r="B432" s="138"/>
      <c r="C432" s="65"/>
      <c r="D432" s="65"/>
      <c r="E432" s="65"/>
      <c r="F432" s="21"/>
      <c r="G432" s="21"/>
      <c r="H432" s="21"/>
    </row>
    <row r="433" spans="2:15" x14ac:dyDescent="0.25">
      <c r="B433" s="138"/>
      <c r="C433" s="65"/>
      <c r="D433" s="65"/>
      <c r="E433" s="65"/>
      <c r="F433" s="21"/>
      <c r="G433" s="21"/>
      <c r="H433" s="21"/>
    </row>
    <row r="434" spans="2:15" x14ac:dyDescent="0.25">
      <c r="B434" s="138"/>
      <c r="C434" s="65"/>
      <c r="D434" s="65"/>
      <c r="E434" s="65"/>
      <c r="F434" s="21"/>
      <c r="G434" s="21"/>
      <c r="H434" s="21"/>
    </row>
    <row r="435" spans="2:15" x14ac:dyDescent="0.25">
      <c r="B435" s="138"/>
      <c r="C435" s="65"/>
      <c r="D435" s="65"/>
      <c r="E435" s="65"/>
      <c r="F435" s="21"/>
      <c r="G435" s="21"/>
      <c r="H435" s="21"/>
    </row>
    <row r="436" spans="2:15" x14ac:dyDescent="0.25">
      <c r="B436" s="410" t="s">
        <v>302</v>
      </c>
      <c r="C436" s="410"/>
      <c r="D436" s="410"/>
      <c r="E436" s="410"/>
      <c r="F436" s="410"/>
      <c r="G436" s="21"/>
      <c r="H436" s="21"/>
    </row>
    <row r="437" spans="2:15" ht="15.75" thickBot="1" x14ac:dyDescent="0.3">
      <c r="B437" s="277"/>
      <c r="C437" s="277"/>
      <c r="D437" s="277"/>
      <c r="E437" s="277"/>
      <c r="F437" s="277"/>
      <c r="G437" s="21"/>
      <c r="H437" s="21"/>
    </row>
    <row r="438" spans="2:15" ht="24.75" x14ac:dyDescent="0.25">
      <c r="B438" s="163" t="s">
        <v>18</v>
      </c>
      <c r="C438" s="411" t="s">
        <v>160</v>
      </c>
      <c r="D438" s="411"/>
      <c r="E438" s="411"/>
      <c r="F438" s="153" t="s">
        <v>656</v>
      </c>
      <c r="G438" s="154" t="s">
        <v>668</v>
      </c>
      <c r="H438" s="164" t="s">
        <v>250</v>
      </c>
    </row>
    <row r="439" spans="2:15" ht="12" customHeight="1" x14ac:dyDescent="0.25">
      <c r="B439" s="147">
        <v>1</v>
      </c>
      <c r="C439" s="397">
        <v>2</v>
      </c>
      <c r="D439" s="397"/>
      <c r="E439" s="397"/>
      <c r="F439" s="148">
        <v>3</v>
      </c>
      <c r="G439" s="149">
        <v>4</v>
      </c>
      <c r="H439" s="150">
        <v>5</v>
      </c>
    </row>
    <row r="440" spans="2:15" ht="23.25" x14ac:dyDescent="0.25">
      <c r="B440" s="165" t="s">
        <v>305</v>
      </c>
      <c r="C440" s="405" t="s">
        <v>263</v>
      </c>
      <c r="D440" s="405"/>
      <c r="E440" s="405"/>
      <c r="F440" s="113">
        <f>F441</f>
        <v>30600</v>
      </c>
      <c r="G440" s="113">
        <f>G441</f>
        <v>446.4</v>
      </c>
      <c r="H440" s="167">
        <f t="shared" ref="H440:H446" si="76">G440/F440*100</f>
        <v>1.4588235294117646</v>
      </c>
    </row>
    <row r="441" spans="2:15" ht="23.25" x14ac:dyDescent="0.25">
      <c r="B441" s="168" t="s">
        <v>306</v>
      </c>
      <c r="C441" s="404" t="s">
        <v>268</v>
      </c>
      <c r="D441" s="404"/>
      <c r="E441" s="404"/>
      <c r="F441" s="42">
        <f>F443</f>
        <v>30600</v>
      </c>
      <c r="G441" s="42">
        <f>G443</f>
        <v>446.4</v>
      </c>
      <c r="H441" s="169">
        <f t="shared" si="76"/>
        <v>1.4588235294117646</v>
      </c>
      <c r="M441" s="107"/>
    </row>
    <row r="442" spans="2:15" x14ac:dyDescent="0.25">
      <c r="B442" s="230" t="s">
        <v>529</v>
      </c>
      <c r="C442" s="375" t="s">
        <v>153</v>
      </c>
      <c r="D442" s="376"/>
      <c r="E442" s="376"/>
      <c r="F442" s="233">
        <f>F445+F451+F455</f>
        <v>30600</v>
      </c>
      <c r="G442" s="233">
        <f>G445+G451+G455</f>
        <v>446.4</v>
      </c>
      <c r="H442" s="234">
        <f t="shared" si="76"/>
        <v>1.4588235294117646</v>
      </c>
      <c r="M442" s="107"/>
    </row>
    <row r="443" spans="2:15" ht="23.25" x14ac:dyDescent="0.25">
      <c r="B443" s="170" t="s">
        <v>307</v>
      </c>
      <c r="C443" s="378" t="s">
        <v>304</v>
      </c>
      <c r="D443" s="378"/>
      <c r="E443" s="378"/>
      <c r="F443" s="115">
        <f>F444+F450+F454</f>
        <v>30600</v>
      </c>
      <c r="G443" s="115">
        <f>G444+G450+G454</f>
        <v>446.4</v>
      </c>
      <c r="H443" s="125">
        <f t="shared" si="76"/>
        <v>1.4588235294117646</v>
      </c>
    </row>
    <row r="444" spans="2:15" ht="23.25" x14ac:dyDescent="0.25">
      <c r="B444" s="172" t="s">
        <v>308</v>
      </c>
      <c r="C444" s="367" t="s">
        <v>309</v>
      </c>
      <c r="D444" s="367"/>
      <c r="E444" s="367"/>
      <c r="F444" s="155">
        <f>F446</f>
        <v>4000</v>
      </c>
      <c r="G444" s="155">
        <f>G446</f>
        <v>0</v>
      </c>
      <c r="H444" s="174">
        <f t="shared" si="76"/>
        <v>0</v>
      </c>
      <c r="M444" s="107"/>
      <c r="O444" s="107"/>
    </row>
    <row r="445" spans="2:15" x14ac:dyDescent="0.25">
      <c r="B445" s="229" t="s">
        <v>529</v>
      </c>
      <c r="C445" s="370" t="s">
        <v>153</v>
      </c>
      <c r="D445" s="370"/>
      <c r="E445" s="370"/>
      <c r="F445" s="335">
        <v>4000</v>
      </c>
      <c r="G445" s="327">
        <v>0</v>
      </c>
      <c r="H445" s="236">
        <f t="shared" si="76"/>
        <v>0</v>
      </c>
    </row>
    <row r="446" spans="2:15" x14ac:dyDescent="0.25">
      <c r="B446" s="268" t="s">
        <v>587</v>
      </c>
      <c r="C446" s="372" t="s">
        <v>79</v>
      </c>
      <c r="D446" s="373"/>
      <c r="E446" s="374"/>
      <c r="F446" s="33">
        <v>4000</v>
      </c>
      <c r="G446" s="77">
        <f>SUM(G447:G449)</f>
        <v>0</v>
      </c>
      <c r="H446" s="69">
        <f t="shared" si="76"/>
        <v>0</v>
      </c>
    </row>
    <row r="447" spans="2:15" ht="29.25" customHeight="1" x14ac:dyDescent="0.25">
      <c r="B447" s="175" t="s">
        <v>313</v>
      </c>
      <c r="C447" s="364" t="s">
        <v>315</v>
      </c>
      <c r="D447" s="364"/>
      <c r="E447" s="364"/>
      <c r="F447" s="17"/>
      <c r="G447" s="22">
        <v>0</v>
      </c>
      <c r="H447" s="69"/>
      <c r="M447" s="107"/>
    </row>
    <row r="448" spans="2:15" ht="18" customHeight="1" x14ac:dyDescent="0.25">
      <c r="B448" s="175" t="s">
        <v>344</v>
      </c>
      <c r="C448" s="363" t="s">
        <v>103</v>
      </c>
      <c r="D448" s="364"/>
      <c r="E448" s="365"/>
      <c r="F448" s="17"/>
      <c r="G448" s="22">
        <v>0</v>
      </c>
      <c r="H448" s="69"/>
      <c r="M448" s="107"/>
    </row>
    <row r="449" spans="1:15" ht="18" customHeight="1" x14ac:dyDescent="0.25">
      <c r="B449" s="175" t="s">
        <v>342</v>
      </c>
      <c r="C449" s="363" t="s">
        <v>101</v>
      </c>
      <c r="D449" s="364"/>
      <c r="E449" s="365"/>
      <c r="F449" s="17"/>
      <c r="G449" s="22">
        <v>0</v>
      </c>
      <c r="H449" s="69"/>
      <c r="M449" s="107"/>
    </row>
    <row r="450" spans="1:15" ht="23.25" customHeight="1" x14ac:dyDescent="0.25">
      <c r="B450" s="172" t="s">
        <v>588</v>
      </c>
      <c r="C450" s="366" t="s">
        <v>589</v>
      </c>
      <c r="D450" s="367"/>
      <c r="E450" s="368"/>
      <c r="F450" s="155">
        <f>F452</f>
        <v>25000</v>
      </c>
      <c r="G450" s="155">
        <f>G452</f>
        <v>0</v>
      </c>
      <c r="H450" s="174">
        <f t="shared" ref="H450:H451" si="77">G450/F450*100</f>
        <v>0</v>
      </c>
      <c r="M450" s="107"/>
    </row>
    <row r="451" spans="1:15" ht="15" customHeight="1" x14ac:dyDescent="0.25">
      <c r="B451" s="229" t="s">
        <v>529</v>
      </c>
      <c r="C451" s="369" t="s">
        <v>153</v>
      </c>
      <c r="D451" s="370"/>
      <c r="E451" s="371"/>
      <c r="F451" s="335">
        <v>25000</v>
      </c>
      <c r="G451" s="335">
        <v>0</v>
      </c>
      <c r="H451" s="247">
        <f t="shared" si="77"/>
        <v>0</v>
      </c>
      <c r="M451" s="107"/>
    </row>
    <row r="452" spans="1:15" ht="18" customHeight="1" x14ac:dyDescent="0.25">
      <c r="B452" s="268" t="s">
        <v>587</v>
      </c>
      <c r="C452" s="372" t="s">
        <v>79</v>
      </c>
      <c r="D452" s="373"/>
      <c r="E452" s="374"/>
      <c r="F452" s="33">
        <v>25000</v>
      </c>
      <c r="G452" s="77">
        <f>SUM(G453)</f>
        <v>0</v>
      </c>
      <c r="H452" s="269"/>
      <c r="M452" s="107"/>
    </row>
    <row r="453" spans="1:15" ht="18" customHeight="1" x14ac:dyDescent="0.25">
      <c r="B453" s="175" t="s">
        <v>339</v>
      </c>
      <c r="C453" s="363" t="s">
        <v>98</v>
      </c>
      <c r="D453" s="364"/>
      <c r="E453" s="365"/>
      <c r="F453" s="17"/>
      <c r="G453" s="22">
        <v>0</v>
      </c>
      <c r="H453" s="69"/>
      <c r="M453" s="107"/>
    </row>
    <row r="454" spans="1:15" ht="26.25" customHeight="1" x14ac:dyDescent="0.25">
      <c r="B454" s="172" t="s">
        <v>310</v>
      </c>
      <c r="C454" s="367" t="s">
        <v>311</v>
      </c>
      <c r="D454" s="367"/>
      <c r="E454" s="367"/>
      <c r="F454" s="155">
        <f>F456</f>
        <v>1600</v>
      </c>
      <c r="G454" s="155">
        <f>G456</f>
        <v>446.4</v>
      </c>
      <c r="H454" s="174">
        <f>G454/F454*100</f>
        <v>27.9</v>
      </c>
    </row>
    <row r="455" spans="1:15" x14ac:dyDescent="0.25">
      <c r="B455" s="229" t="s">
        <v>529</v>
      </c>
      <c r="C455" s="370" t="s">
        <v>153</v>
      </c>
      <c r="D455" s="370"/>
      <c r="E455" s="370"/>
      <c r="F455" s="335">
        <v>1600</v>
      </c>
      <c r="G455" s="327">
        <v>446.4</v>
      </c>
      <c r="H455" s="236">
        <f>G455/F455*100</f>
        <v>27.9</v>
      </c>
      <c r="M455" s="107"/>
    </row>
    <row r="456" spans="1:15" x14ac:dyDescent="0.25">
      <c r="B456" s="268" t="s">
        <v>590</v>
      </c>
      <c r="C456" s="372" t="s">
        <v>523</v>
      </c>
      <c r="D456" s="373"/>
      <c r="E456" s="374"/>
      <c r="F456" s="33">
        <v>1600</v>
      </c>
      <c r="G456" s="77">
        <f>SUM(G457)</f>
        <v>446.4</v>
      </c>
      <c r="H456" s="269"/>
      <c r="M456" s="107"/>
    </row>
    <row r="457" spans="1:15" x14ac:dyDescent="0.25">
      <c r="B457" s="175" t="s">
        <v>314</v>
      </c>
      <c r="C457" s="364" t="s">
        <v>123</v>
      </c>
      <c r="D457" s="364"/>
      <c r="E457" s="364"/>
      <c r="F457" s="17"/>
      <c r="G457" s="17">
        <v>446.4</v>
      </c>
      <c r="H457" s="69"/>
      <c r="M457" s="107"/>
    </row>
    <row r="458" spans="1:15" ht="23.25" x14ac:dyDescent="0.25">
      <c r="A458" s="156"/>
      <c r="B458" s="165" t="s">
        <v>316</v>
      </c>
      <c r="C458" s="405" t="s">
        <v>264</v>
      </c>
      <c r="D458" s="405"/>
      <c r="E458" s="405"/>
      <c r="F458" s="113">
        <f>F459+F537+F680+F723+F754+F802+F853+F887</f>
        <v>6366000</v>
      </c>
      <c r="G458" s="113">
        <f>G459+G537+G680+G723+G754+G802+G853+G887</f>
        <v>693438.02999999991</v>
      </c>
      <c r="H458" s="167">
        <f>G458/F458*100</f>
        <v>10.892837417530631</v>
      </c>
      <c r="M458" s="107"/>
    </row>
    <row r="459" spans="1:15" ht="23.25" x14ac:dyDescent="0.25">
      <c r="A459" s="156"/>
      <c r="B459" s="168" t="s">
        <v>317</v>
      </c>
      <c r="C459" s="404" t="s">
        <v>271</v>
      </c>
      <c r="D459" s="404"/>
      <c r="E459" s="404"/>
      <c r="F459" s="42">
        <f>F463+F532</f>
        <v>388500</v>
      </c>
      <c r="G459" s="42">
        <f>G463+G532</f>
        <v>204310.58</v>
      </c>
      <c r="H459" s="169">
        <f>G459/F459*100</f>
        <v>52.589595881595876</v>
      </c>
      <c r="K459" s="107"/>
      <c r="M459" s="107"/>
    </row>
    <row r="460" spans="1:15" x14ac:dyDescent="0.25">
      <c r="A460" s="156"/>
      <c r="B460" s="230" t="s">
        <v>529</v>
      </c>
      <c r="C460" s="375" t="s">
        <v>153</v>
      </c>
      <c r="D460" s="376"/>
      <c r="E460" s="377"/>
      <c r="F460" s="233">
        <f>F465+F478+F486+F502+F509+F513+F534</f>
        <v>338500</v>
      </c>
      <c r="G460" s="233">
        <f>G465+G478+G486+G502+G509+G513+G534</f>
        <v>138869.56999999998</v>
      </c>
      <c r="H460" s="236">
        <f t="shared" ref="H460:H461" si="78">G460/F460*100</f>
        <v>41.024983751846371</v>
      </c>
      <c r="K460" s="107"/>
    </row>
    <row r="461" spans="1:15" x14ac:dyDescent="0.25">
      <c r="A461" s="156"/>
      <c r="B461" s="230" t="s">
        <v>534</v>
      </c>
      <c r="C461" s="375" t="s">
        <v>535</v>
      </c>
      <c r="D461" s="376"/>
      <c r="E461" s="377"/>
      <c r="F461" s="233">
        <f>F520</f>
        <v>50000</v>
      </c>
      <c r="G461" s="233">
        <f>G520</f>
        <v>19111.420000000006</v>
      </c>
      <c r="H461" s="236">
        <f t="shared" si="78"/>
        <v>38.222840000000012</v>
      </c>
      <c r="K461" s="107"/>
      <c r="M461" s="107"/>
    </row>
    <row r="462" spans="1:15" ht="16.5" customHeight="1" x14ac:dyDescent="0.25">
      <c r="A462" s="156"/>
      <c r="B462" s="230" t="s">
        <v>532</v>
      </c>
      <c r="C462" s="375" t="s">
        <v>597</v>
      </c>
      <c r="D462" s="376"/>
      <c r="E462" s="377"/>
      <c r="F462" s="233">
        <v>0</v>
      </c>
      <c r="G462" s="233">
        <f>G521</f>
        <v>46329.59</v>
      </c>
      <c r="H462" s="236"/>
      <c r="K462" s="107"/>
      <c r="M462" s="107"/>
    </row>
    <row r="463" spans="1:15" ht="23.25" x14ac:dyDescent="0.25">
      <c r="A463" s="156"/>
      <c r="B463" s="170" t="s">
        <v>318</v>
      </c>
      <c r="C463" s="378" t="s">
        <v>319</v>
      </c>
      <c r="D463" s="378"/>
      <c r="E463" s="378"/>
      <c r="F463" s="115">
        <f>F464+F477+F485+F501+F508+F512+F519</f>
        <v>384500</v>
      </c>
      <c r="G463" s="115">
        <f>G464+G477+G485+G501+G508+G512+G519</f>
        <v>201233.68</v>
      </c>
      <c r="H463" s="125">
        <f>G463/F463*100</f>
        <v>52.336457737321197</v>
      </c>
      <c r="O463" s="107"/>
    </row>
    <row r="464" spans="1:15" ht="22.5" customHeight="1" x14ac:dyDescent="0.25">
      <c r="A464" s="156"/>
      <c r="B464" s="172" t="s">
        <v>320</v>
      </c>
      <c r="C464" s="367" t="s">
        <v>78</v>
      </c>
      <c r="D464" s="367"/>
      <c r="E464" s="367"/>
      <c r="F464" s="155">
        <f>F466+F470</f>
        <v>220000</v>
      </c>
      <c r="G464" s="155">
        <f>G466+G470</f>
        <v>98739.459999999992</v>
      </c>
      <c r="H464" s="174">
        <f>G464/F464*100</f>
        <v>44.881572727272726</v>
      </c>
    </row>
    <row r="465" spans="1:13" x14ac:dyDescent="0.25">
      <c r="A465" s="156"/>
      <c r="B465" s="229" t="s">
        <v>529</v>
      </c>
      <c r="C465" s="370" t="s">
        <v>153</v>
      </c>
      <c r="D465" s="370"/>
      <c r="E465" s="370"/>
      <c r="F465" s="335">
        <v>220000</v>
      </c>
      <c r="G465" s="335">
        <v>98739.46</v>
      </c>
      <c r="H465" s="236">
        <f>G465/F465*100</f>
        <v>44.881572727272726</v>
      </c>
      <c r="M465" s="107"/>
    </row>
    <row r="466" spans="1:13" x14ac:dyDescent="0.25">
      <c r="A466" s="156"/>
      <c r="B466" s="268" t="s">
        <v>591</v>
      </c>
      <c r="C466" s="372" t="s">
        <v>78</v>
      </c>
      <c r="D466" s="373"/>
      <c r="E466" s="374"/>
      <c r="F466" s="33">
        <v>200000</v>
      </c>
      <c r="G466" s="33">
        <f>SUM(G467:G469)</f>
        <v>94551.64</v>
      </c>
      <c r="H466" s="269">
        <f>G466/F466*100</f>
        <v>47.275820000000003</v>
      </c>
      <c r="M466" s="107"/>
    </row>
    <row r="467" spans="1:13" x14ac:dyDescent="0.25">
      <c r="A467" s="156"/>
      <c r="B467" s="175" t="s">
        <v>321</v>
      </c>
      <c r="C467" s="364" t="s">
        <v>322</v>
      </c>
      <c r="D467" s="364"/>
      <c r="E467" s="364"/>
      <c r="F467" s="17"/>
      <c r="G467" s="17">
        <v>76523.839999999997</v>
      </c>
      <c r="H467" s="69"/>
    </row>
    <row r="468" spans="1:13" x14ac:dyDescent="0.25">
      <c r="A468" s="156"/>
      <c r="B468" s="175" t="s">
        <v>323</v>
      </c>
      <c r="C468" s="364" t="s">
        <v>76</v>
      </c>
      <c r="D468" s="364"/>
      <c r="E468" s="364"/>
      <c r="F468" s="17"/>
      <c r="G468" s="17">
        <v>5401.41</v>
      </c>
      <c r="H468" s="69"/>
      <c r="M468" s="107"/>
    </row>
    <row r="469" spans="1:13" ht="24" customHeight="1" x14ac:dyDescent="0.25">
      <c r="A469" s="156"/>
      <c r="B469" s="175" t="s">
        <v>324</v>
      </c>
      <c r="C469" s="364" t="s">
        <v>77</v>
      </c>
      <c r="D469" s="364"/>
      <c r="E469" s="364"/>
      <c r="F469" s="17"/>
      <c r="G469" s="17">
        <v>12626.39</v>
      </c>
      <c r="H469" s="69"/>
      <c r="M469" s="107"/>
    </row>
    <row r="470" spans="1:13" x14ac:dyDescent="0.25">
      <c r="A470" s="156"/>
      <c r="B470" s="268" t="s">
        <v>587</v>
      </c>
      <c r="C470" s="373" t="s">
        <v>79</v>
      </c>
      <c r="D470" s="373"/>
      <c r="E470" s="373"/>
      <c r="F470" s="33">
        <v>20000</v>
      </c>
      <c r="G470" s="33">
        <f>SUM(G471:G476)</f>
        <v>4187.82</v>
      </c>
      <c r="H470" s="269">
        <f>G470/F470*100</f>
        <v>20.9391</v>
      </c>
      <c r="M470" s="107"/>
    </row>
    <row r="471" spans="1:13" x14ac:dyDescent="0.25">
      <c r="A471" s="156"/>
      <c r="B471" s="175" t="s">
        <v>325</v>
      </c>
      <c r="C471" s="385" t="s">
        <v>81</v>
      </c>
      <c r="D471" s="385"/>
      <c r="E471" s="385"/>
      <c r="F471" s="17"/>
      <c r="G471" s="17">
        <v>3305.97</v>
      </c>
      <c r="H471" s="69"/>
    </row>
    <row r="472" spans="1:13" ht="23.25" customHeight="1" x14ac:dyDescent="0.25">
      <c r="A472" s="156"/>
      <c r="B472" s="175" t="s">
        <v>326</v>
      </c>
      <c r="C472" s="364" t="s">
        <v>327</v>
      </c>
      <c r="D472" s="364"/>
      <c r="E472" s="364"/>
      <c r="F472" s="17"/>
      <c r="G472" s="17">
        <v>274.14999999999998</v>
      </c>
      <c r="H472" s="69"/>
    </row>
    <row r="473" spans="1:13" ht="17.25" customHeight="1" x14ac:dyDescent="0.25">
      <c r="A473" s="156"/>
      <c r="B473" s="175" t="s">
        <v>328</v>
      </c>
      <c r="C473" s="364" t="s">
        <v>83</v>
      </c>
      <c r="D473" s="364"/>
      <c r="E473" s="364"/>
      <c r="F473" s="17"/>
      <c r="G473" s="17">
        <v>563.9</v>
      </c>
      <c r="H473" s="69"/>
    </row>
    <row r="474" spans="1:13" ht="17.25" customHeight="1" x14ac:dyDescent="0.25">
      <c r="A474" s="156"/>
      <c r="B474" s="175" t="s">
        <v>329</v>
      </c>
      <c r="C474" s="364" t="s">
        <v>84</v>
      </c>
      <c r="D474" s="364"/>
      <c r="E474" s="364"/>
      <c r="F474" s="17"/>
      <c r="G474" s="17">
        <v>0</v>
      </c>
      <c r="H474" s="69"/>
    </row>
    <row r="475" spans="1:13" ht="17.25" customHeight="1" x14ac:dyDescent="0.25">
      <c r="A475" s="156"/>
      <c r="B475" s="175" t="s">
        <v>564</v>
      </c>
      <c r="C475" s="363" t="s">
        <v>127</v>
      </c>
      <c r="D475" s="364"/>
      <c r="E475" s="365"/>
      <c r="F475" s="17"/>
      <c r="G475" s="17">
        <v>0</v>
      </c>
      <c r="H475" s="69"/>
    </row>
    <row r="476" spans="1:13" ht="19.5" customHeight="1" x14ac:dyDescent="0.25">
      <c r="A476" s="156"/>
      <c r="B476" s="175" t="s">
        <v>330</v>
      </c>
      <c r="C476" s="364" t="s">
        <v>97</v>
      </c>
      <c r="D476" s="364"/>
      <c r="E476" s="364"/>
      <c r="F476" s="17"/>
      <c r="G476" s="17">
        <v>43.8</v>
      </c>
      <c r="H476" s="69"/>
    </row>
    <row r="477" spans="1:13" ht="21" customHeight="1" x14ac:dyDescent="0.25">
      <c r="A477" s="156"/>
      <c r="B477" s="172" t="s">
        <v>331</v>
      </c>
      <c r="C477" s="367" t="s">
        <v>85</v>
      </c>
      <c r="D477" s="367"/>
      <c r="E477" s="367"/>
      <c r="F477" s="155">
        <f>F479</f>
        <v>12000</v>
      </c>
      <c r="G477" s="155">
        <f>G479</f>
        <v>2618.15</v>
      </c>
      <c r="H477" s="174">
        <f>G477/F477*100</f>
        <v>21.817916666666669</v>
      </c>
    </row>
    <row r="478" spans="1:13" ht="14.25" customHeight="1" x14ac:dyDescent="0.25">
      <c r="A478" s="156"/>
      <c r="B478" s="229" t="s">
        <v>529</v>
      </c>
      <c r="C478" s="370" t="s">
        <v>153</v>
      </c>
      <c r="D478" s="370"/>
      <c r="E478" s="370"/>
      <c r="F478" s="335">
        <v>12000</v>
      </c>
      <c r="G478" s="335">
        <v>2618.15</v>
      </c>
      <c r="H478" s="236">
        <f>G478/F478*100</f>
        <v>21.817916666666669</v>
      </c>
    </row>
    <row r="479" spans="1:13" x14ac:dyDescent="0.25">
      <c r="A479" s="156"/>
      <c r="B479" s="268" t="s">
        <v>587</v>
      </c>
      <c r="C479" s="373" t="s">
        <v>79</v>
      </c>
      <c r="D479" s="373"/>
      <c r="E479" s="373"/>
      <c r="F479" s="33">
        <v>12000</v>
      </c>
      <c r="G479" s="33">
        <f>SUM(G480:G484)</f>
        <v>2618.15</v>
      </c>
      <c r="H479" s="269">
        <f>G479/F479*100</f>
        <v>21.817916666666669</v>
      </c>
    </row>
    <row r="480" spans="1:13" ht="24" customHeight="1" x14ac:dyDescent="0.25">
      <c r="A480" s="156"/>
      <c r="B480" s="175" t="s">
        <v>332</v>
      </c>
      <c r="C480" s="364" t="s">
        <v>86</v>
      </c>
      <c r="D480" s="364"/>
      <c r="E480" s="364"/>
      <c r="F480" s="17"/>
      <c r="G480" s="17">
        <v>2445.96</v>
      </c>
      <c r="H480" s="69"/>
    </row>
    <row r="481" spans="1:8" ht="18" customHeight="1" x14ac:dyDescent="0.25">
      <c r="A481" s="156"/>
      <c r="B481" s="175" t="s">
        <v>592</v>
      </c>
      <c r="C481" s="363" t="s">
        <v>89</v>
      </c>
      <c r="D481" s="364"/>
      <c r="E481" s="365"/>
      <c r="F481" s="17"/>
      <c r="G481" s="17">
        <v>0</v>
      </c>
      <c r="H481" s="69"/>
    </row>
    <row r="482" spans="1:8" x14ac:dyDescent="0.25">
      <c r="A482" s="156"/>
      <c r="B482" s="175" t="s">
        <v>312</v>
      </c>
      <c r="C482" s="364" t="s">
        <v>182</v>
      </c>
      <c r="D482" s="364"/>
      <c r="E482" s="364"/>
      <c r="F482" s="17"/>
      <c r="G482" s="17">
        <v>172.19</v>
      </c>
      <c r="H482" s="69"/>
    </row>
    <row r="483" spans="1:8" ht="25.5" customHeight="1" x14ac:dyDescent="0.25">
      <c r="A483" s="156"/>
      <c r="B483" s="175" t="s">
        <v>366</v>
      </c>
      <c r="C483" s="363" t="s">
        <v>88</v>
      </c>
      <c r="D483" s="364"/>
      <c r="E483" s="365"/>
      <c r="F483" s="17"/>
      <c r="G483" s="22">
        <v>0</v>
      </c>
      <c r="H483" s="69"/>
    </row>
    <row r="484" spans="1:8" x14ac:dyDescent="0.25">
      <c r="A484" s="156"/>
      <c r="B484" s="175" t="s">
        <v>565</v>
      </c>
      <c r="C484" s="363" t="s">
        <v>566</v>
      </c>
      <c r="D484" s="364"/>
      <c r="E484" s="365"/>
      <c r="F484" s="17"/>
      <c r="G484" s="22">
        <v>0</v>
      </c>
      <c r="H484" s="69"/>
    </row>
    <row r="485" spans="1:8" ht="21" customHeight="1" x14ac:dyDescent="0.25">
      <c r="A485" s="156"/>
      <c r="B485" s="172" t="s">
        <v>333</v>
      </c>
      <c r="C485" s="367" t="s">
        <v>91</v>
      </c>
      <c r="D485" s="367"/>
      <c r="E485" s="367"/>
      <c r="F485" s="155">
        <f>F487</f>
        <v>71500</v>
      </c>
      <c r="G485" s="173">
        <f>G487</f>
        <v>30942.450000000004</v>
      </c>
      <c r="H485" s="174">
        <f>G485/F485*100</f>
        <v>43.276153846153854</v>
      </c>
    </row>
    <row r="486" spans="1:8" x14ac:dyDescent="0.25">
      <c r="A486" s="156"/>
      <c r="B486" s="229" t="s">
        <v>529</v>
      </c>
      <c r="C486" s="370" t="s">
        <v>153</v>
      </c>
      <c r="D486" s="370"/>
      <c r="E486" s="370"/>
      <c r="F486" s="335">
        <v>71500</v>
      </c>
      <c r="G486" s="327">
        <v>30942.45</v>
      </c>
      <c r="H486" s="236">
        <f>G486/F486*100</f>
        <v>43.276153846153846</v>
      </c>
    </row>
    <row r="487" spans="1:8" x14ac:dyDescent="0.25">
      <c r="A487" s="156"/>
      <c r="B487" s="268" t="s">
        <v>587</v>
      </c>
      <c r="C487" s="373" t="s">
        <v>79</v>
      </c>
      <c r="D487" s="373"/>
      <c r="E487" s="373"/>
      <c r="F487" s="33">
        <v>71500</v>
      </c>
      <c r="G487" s="77">
        <f>SUM(G488:G500)</f>
        <v>30942.450000000004</v>
      </c>
      <c r="H487" s="269">
        <f>G487/F487*100</f>
        <v>43.276153846153854</v>
      </c>
    </row>
    <row r="488" spans="1:8" x14ac:dyDescent="0.25">
      <c r="A488" s="156"/>
      <c r="B488" s="175" t="s">
        <v>334</v>
      </c>
      <c r="C488" s="364" t="s">
        <v>335</v>
      </c>
      <c r="D488" s="364"/>
      <c r="E488" s="364"/>
      <c r="F488" s="17"/>
      <c r="G488" s="22">
        <v>5353.58</v>
      </c>
      <c r="H488" s="69"/>
    </row>
    <row r="489" spans="1:8" x14ac:dyDescent="0.25">
      <c r="A489" s="156"/>
      <c r="B489" s="175" t="s">
        <v>336</v>
      </c>
      <c r="C489" s="364" t="s">
        <v>93</v>
      </c>
      <c r="D489" s="364"/>
      <c r="E489" s="364"/>
      <c r="F489" s="17"/>
      <c r="G489" s="22">
        <v>415.25</v>
      </c>
      <c r="H489" s="69"/>
    </row>
    <row r="490" spans="1:8" x14ac:dyDescent="0.25">
      <c r="A490" s="156"/>
      <c r="B490" s="175" t="s">
        <v>337</v>
      </c>
      <c r="C490" s="364" t="s">
        <v>94</v>
      </c>
      <c r="D490" s="364"/>
      <c r="E490" s="364"/>
      <c r="F490" s="17"/>
      <c r="G490" s="22">
        <v>3980.03</v>
      </c>
      <c r="H490" s="69"/>
    </row>
    <row r="491" spans="1:8" x14ac:dyDescent="0.25">
      <c r="A491" s="156"/>
      <c r="B491" s="175" t="s">
        <v>379</v>
      </c>
      <c r="C491" s="363" t="s">
        <v>95</v>
      </c>
      <c r="D491" s="364"/>
      <c r="E491" s="365"/>
      <c r="F491" s="17"/>
      <c r="G491" s="22">
        <v>875</v>
      </c>
      <c r="H491" s="69"/>
    </row>
    <row r="492" spans="1:8" x14ac:dyDescent="0.25">
      <c r="A492" s="156"/>
      <c r="B492" s="175" t="s">
        <v>338</v>
      </c>
      <c r="C492" s="364" t="s">
        <v>96</v>
      </c>
      <c r="D492" s="364"/>
      <c r="E492" s="364"/>
      <c r="F492" s="17"/>
      <c r="G492" s="22">
        <v>721.04</v>
      </c>
      <c r="H492" s="69"/>
    </row>
    <row r="493" spans="1:8" x14ac:dyDescent="0.25">
      <c r="A493" s="156"/>
      <c r="B493" s="175" t="s">
        <v>339</v>
      </c>
      <c r="C493" s="364" t="s">
        <v>98</v>
      </c>
      <c r="D493" s="364"/>
      <c r="E493" s="364"/>
      <c r="F493" s="17"/>
      <c r="G493" s="22">
        <v>4567.5</v>
      </c>
      <c r="H493" s="69"/>
    </row>
    <row r="494" spans="1:8" x14ac:dyDescent="0.25">
      <c r="A494" s="156"/>
      <c r="B494" s="175" t="s">
        <v>340</v>
      </c>
      <c r="C494" s="364" t="s">
        <v>99</v>
      </c>
      <c r="D494" s="364"/>
      <c r="E494" s="364"/>
      <c r="F494" s="17"/>
      <c r="G494" s="22">
        <v>2484.13</v>
      </c>
      <c r="H494" s="69"/>
    </row>
    <row r="495" spans="1:8" x14ac:dyDescent="0.25">
      <c r="A495" s="156"/>
      <c r="B495" s="175" t="s">
        <v>341</v>
      </c>
      <c r="C495" s="364" t="s">
        <v>100</v>
      </c>
      <c r="D495" s="364"/>
      <c r="E495" s="364"/>
      <c r="F495" s="17"/>
      <c r="G495" s="22">
        <v>4556.72</v>
      </c>
      <c r="H495" s="69"/>
    </row>
    <row r="496" spans="1:8" x14ac:dyDescent="0.25">
      <c r="A496" s="156"/>
      <c r="B496" s="175" t="s">
        <v>567</v>
      </c>
      <c r="C496" s="363" t="s">
        <v>129</v>
      </c>
      <c r="D496" s="364"/>
      <c r="E496" s="365"/>
      <c r="F496" s="17"/>
      <c r="G496" s="22">
        <v>926.4</v>
      </c>
      <c r="H496" s="69"/>
    </row>
    <row r="497" spans="1:8" x14ac:dyDescent="0.25">
      <c r="A497" s="156"/>
      <c r="B497" s="175" t="s">
        <v>344</v>
      </c>
      <c r="C497" s="364" t="s">
        <v>103</v>
      </c>
      <c r="D497" s="364"/>
      <c r="E497" s="365"/>
      <c r="F497" s="17"/>
      <c r="G497" s="22">
        <v>3952.18</v>
      </c>
      <c r="H497" s="69"/>
    </row>
    <row r="498" spans="1:8" x14ac:dyDescent="0.25">
      <c r="A498" s="156"/>
      <c r="B498" s="175" t="s">
        <v>345</v>
      </c>
      <c r="C498" s="364" t="s">
        <v>104</v>
      </c>
      <c r="D498" s="364"/>
      <c r="E498" s="365"/>
      <c r="F498" s="17"/>
      <c r="G498" s="22">
        <v>1801.57</v>
      </c>
      <c r="H498" s="69"/>
    </row>
    <row r="499" spans="1:8" x14ac:dyDescent="0.25">
      <c r="A499" s="156"/>
      <c r="B499" s="175" t="s">
        <v>346</v>
      </c>
      <c r="C499" s="364" t="s">
        <v>105</v>
      </c>
      <c r="D499" s="364"/>
      <c r="E499" s="365"/>
      <c r="F499" s="17"/>
      <c r="G499" s="22">
        <v>1259.05</v>
      </c>
      <c r="H499" s="69"/>
    </row>
    <row r="500" spans="1:8" x14ac:dyDescent="0.25">
      <c r="A500" s="156"/>
      <c r="B500" s="175" t="s">
        <v>342</v>
      </c>
      <c r="C500" s="364" t="s">
        <v>101</v>
      </c>
      <c r="D500" s="364"/>
      <c r="E500" s="364"/>
      <c r="F500" s="17"/>
      <c r="G500" s="22">
        <v>50</v>
      </c>
      <c r="H500" s="69"/>
    </row>
    <row r="501" spans="1:8" ht="21" customHeight="1" x14ac:dyDescent="0.25">
      <c r="A501" s="156"/>
      <c r="B501" s="172" t="s">
        <v>343</v>
      </c>
      <c r="C501" s="367" t="s">
        <v>107</v>
      </c>
      <c r="D501" s="367"/>
      <c r="E501" s="367"/>
      <c r="F501" s="155">
        <f>F503</f>
        <v>8000</v>
      </c>
      <c r="G501" s="155">
        <f>G503</f>
        <v>2905.62</v>
      </c>
      <c r="H501" s="174">
        <f>G501/F501*100</f>
        <v>36.320250000000001</v>
      </c>
    </row>
    <row r="502" spans="1:8" x14ac:dyDescent="0.25">
      <c r="A502" s="156"/>
      <c r="B502" s="229" t="s">
        <v>529</v>
      </c>
      <c r="C502" s="370" t="s">
        <v>153</v>
      </c>
      <c r="D502" s="370"/>
      <c r="E502" s="370"/>
      <c r="F502" s="335">
        <v>8000</v>
      </c>
      <c r="G502" s="327">
        <v>2905.62</v>
      </c>
      <c r="H502" s="236">
        <f>G502/F502*100</f>
        <v>36.320250000000001</v>
      </c>
    </row>
    <row r="503" spans="1:8" x14ac:dyDescent="0.25">
      <c r="A503" s="156"/>
      <c r="B503" s="268" t="s">
        <v>593</v>
      </c>
      <c r="C503" s="373" t="s">
        <v>107</v>
      </c>
      <c r="D503" s="373"/>
      <c r="E503" s="373"/>
      <c r="F503" s="33">
        <v>8000</v>
      </c>
      <c r="G503" s="77">
        <f>SUM(G504:G507)</f>
        <v>2905.62</v>
      </c>
      <c r="H503" s="269">
        <f>G503/F503*100</f>
        <v>36.320250000000001</v>
      </c>
    </row>
    <row r="504" spans="1:8" ht="36" customHeight="1" x14ac:dyDescent="0.25">
      <c r="A504" s="156"/>
      <c r="B504" s="175" t="s">
        <v>347</v>
      </c>
      <c r="C504" s="364" t="s">
        <v>109</v>
      </c>
      <c r="D504" s="364"/>
      <c r="E504" s="364"/>
      <c r="F504" s="17"/>
      <c r="G504" s="22">
        <v>829.71</v>
      </c>
      <c r="H504" s="69"/>
    </row>
    <row r="505" spans="1:8" ht="23.25" customHeight="1" x14ac:dyDescent="0.25">
      <c r="A505" s="156"/>
      <c r="B505" s="175" t="s">
        <v>348</v>
      </c>
      <c r="C505" s="364" t="s">
        <v>111</v>
      </c>
      <c r="D505" s="364"/>
      <c r="E505" s="364"/>
      <c r="F505" s="17"/>
      <c r="G505" s="22">
        <v>1703.03</v>
      </c>
      <c r="H505" s="69"/>
    </row>
    <row r="506" spans="1:8" x14ac:dyDescent="0.25">
      <c r="A506" s="156"/>
      <c r="B506" s="175" t="s">
        <v>349</v>
      </c>
      <c r="C506" s="364" t="s">
        <v>112</v>
      </c>
      <c r="D506" s="364"/>
      <c r="E506" s="364"/>
      <c r="F506" s="17"/>
      <c r="G506" s="22">
        <v>133.54</v>
      </c>
      <c r="H506" s="69"/>
    </row>
    <row r="507" spans="1:8" x14ac:dyDescent="0.25">
      <c r="A507" s="156"/>
      <c r="B507" s="175" t="s">
        <v>350</v>
      </c>
      <c r="C507" s="364" t="s">
        <v>113</v>
      </c>
      <c r="D507" s="364"/>
      <c r="E507" s="364"/>
      <c r="F507" s="17"/>
      <c r="G507" s="22">
        <v>239.34</v>
      </c>
      <c r="H507" s="69"/>
    </row>
    <row r="508" spans="1:8" ht="23.25" customHeight="1" x14ac:dyDescent="0.25">
      <c r="A508" s="156"/>
      <c r="B508" s="172" t="s">
        <v>550</v>
      </c>
      <c r="C508" s="367" t="s">
        <v>551</v>
      </c>
      <c r="D508" s="367"/>
      <c r="E508" s="367"/>
      <c r="F508" s="155">
        <f>F510</f>
        <v>10000</v>
      </c>
      <c r="G508" s="155">
        <f>G510</f>
        <v>0</v>
      </c>
      <c r="H508" s="174"/>
    </row>
    <row r="509" spans="1:8" x14ac:dyDescent="0.25">
      <c r="A509" s="156"/>
      <c r="B509" s="229" t="s">
        <v>529</v>
      </c>
      <c r="C509" s="369" t="s">
        <v>153</v>
      </c>
      <c r="D509" s="370"/>
      <c r="E509" s="371"/>
      <c r="F509" s="335">
        <v>10000</v>
      </c>
      <c r="G509" s="327">
        <v>0</v>
      </c>
      <c r="H509" s="236"/>
    </row>
    <row r="510" spans="1:8" x14ac:dyDescent="0.25">
      <c r="A510" s="156"/>
      <c r="B510" s="268" t="s">
        <v>587</v>
      </c>
      <c r="C510" s="372" t="s">
        <v>79</v>
      </c>
      <c r="D510" s="373"/>
      <c r="E510" s="374"/>
      <c r="F510" s="33">
        <v>10000</v>
      </c>
      <c r="G510" s="77">
        <f>SUM(G511)</f>
        <v>0</v>
      </c>
      <c r="H510" s="269"/>
    </row>
    <row r="511" spans="1:8" x14ac:dyDescent="0.25">
      <c r="A511" s="156"/>
      <c r="B511" s="175" t="s">
        <v>342</v>
      </c>
      <c r="C511" s="363" t="s">
        <v>101</v>
      </c>
      <c r="D511" s="364"/>
      <c r="E511" s="365"/>
      <c r="F511" s="17"/>
      <c r="G511" s="22">
        <v>0</v>
      </c>
      <c r="H511" s="69"/>
    </row>
    <row r="512" spans="1:8" ht="34.5" x14ac:dyDescent="0.25">
      <c r="A512" s="156"/>
      <c r="B512" s="172" t="s">
        <v>351</v>
      </c>
      <c r="C512" s="367" t="s">
        <v>352</v>
      </c>
      <c r="D512" s="367"/>
      <c r="E512" s="367"/>
      <c r="F512" s="155">
        <f>F514</f>
        <v>13000</v>
      </c>
      <c r="G512" s="173">
        <f>G514</f>
        <v>586.99</v>
      </c>
      <c r="H512" s="174">
        <f>G512/F512*100</f>
        <v>4.515307692307692</v>
      </c>
    </row>
    <row r="513" spans="1:8" x14ac:dyDescent="0.25">
      <c r="A513" s="156"/>
      <c r="B513" s="229" t="s">
        <v>529</v>
      </c>
      <c r="C513" s="370" t="s">
        <v>153</v>
      </c>
      <c r="D513" s="370"/>
      <c r="E513" s="370"/>
      <c r="F513" s="335">
        <v>13000</v>
      </c>
      <c r="G513" s="327">
        <v>586.99</v>
      </c>
      <c r="H513" s="236">
        <f>G513/F513*100</f>
        <v>4.515307692307692</v>
      </c>
    </row>
    <row r="514" spans="1:8" ht="25.5" customHeight="1" x14ac:dyDescent="0.25">
      <c r="A514" s="156"/>
      <c r="B514" s="268" t="s">
        <v>594</v>
      </c>
      <c r="C514" s="373" t="s">
        <v>559</v>
      </c>
      <c r="D514" s="373"/>
      <c r="E514" s="373"/>
      <c r="F514" s="33">
        <v>13000</v>
      </c>
      <c r="G514" s="77">
        <f>SUM(G515:G518)</f>
        <v>586.99</v>
      </c>
      <c r="H514" s="269">
        <f>G514/F514*100</f>
        <v>4.515307692307692</v>
      </c>
    </row>
    <row r="515" spans="1:8" x14ac:dyDescent="0.25">
      <c r="A515" s="156"/>
      <c r="B515" s="175" t="s">
        <v>568</v>
      </c>
      <c r="C515" s="363" t="s">
        <v>569</v>
      </c>
      <c r="D515" s="364"/>
      <c r="E515" s="365"/>
      <c r="F515" s="17"/>
      <c r="G515" s="22">
        <v>0</v>
      </c>
      <c r="H515" s="69"/>
    </row>
    <row r="516" spans="1:8" x14ac:dyDescent="0.25">
      <c r="A516" s="156"/>
      <c r="B516" s="175" t="s">
        <v>353</v>
      </c>
      <c r="C516" s="364" t="s">
        <v>354</v>
      </c>
      <c r="D516" s="364"/>
      <c r="E516" s="364"/>
      <c r="F516" s="17"/>
      <c r="G516" s="22">
        <v>337.99</v>
      </c>
      <c r="H516" s="69"/>
    </row>
    <row r="517" spans="1:8" x14ac:dyDescent="0.25">
      <c r="A517" s="156"/>
      <c r="B517" s="175" t="s">
        <v>570</v>
      </c>
      <c r="C517" s="363" t="s">
        <v>571</v>
      </c>
      <c r="D517" s="364"/>
      <c r="E517" s="365"/>
      <c r="F517" s="17"/>
      <c r="G517" s="22">
        <v>0</v>
      </c>
      <c r="H517" s="69"/>
    </row>
    <row r="518" spans="1:8" x14ac:dyDescent="0.25">
      <c r="A518" s="156"/>
      <c r="B518" s="175" t="s">
        <v>355</v>
      </c>
      <c r="C518" s="364" t="s">
        <v>148</v>
      </c>
      <c r="D518" s="364"/>
      <c r="E518" s="364"/>
      <c r="F518" s="17"/>
      <c r="G518" s="22">
        <v>249</v>
      </c>
      <c r="H518" s="69"/>
    </row>
    <row r="519" spans="1:8" ht="34.5" x14ac:dyDescent="0.25">
      <c r="A519" s="156"/>
      <c r="B519" s="172" t="s">
        <v>552</v>
      </c>
      <c r="C519" s="367" t="s">
        <v>553</v>
      </c>
      <c r="D519" s="367"/>
      <c r="E519" s="367"/>
      <c r="F519" s="155">
        <f>F522+F527+F530</f>
        <v>50000</v>
      </c>
      <c r="G519" s="155">
        <f>G522+G527+G530</f>
        <v>65441.01</v>
      </c>
      <c r="H519" s="174">
        <f>G519/F519*100</f>
        <v>130.88202000000001</v>
      </c>
    </row>
    <row r="520" spans="1:8" x14ac:dyDescent="0.25">
      <c r="A520" s="156"/>
      <c r="B520" s="229" t="s">
        <v>534</v>
      </c>
      <c r="C520" s="370" t="s">
        <v>155</v>
      </c>
      <c r="D520" s="370"/>
      <c r="E520" s="370"/>
      <c r="F520" s="335">
        <v>50000</v>
      </c>
      <c r="G520" s="327">
        <f>G519-G521</f>
        <v>19111.420000000006</v>
      </c>
      <c r="H520" s="236">
        <f>G520/F520*100</f>
        <v>38.222840000000012</v>
      </c>
    </row>
    <row r="521" spans="1:8" x14ac:dyDescent="0.25">
      <c r="A521" s="156"/>
      <c r="B521" s="229" t="s">
        <v>532</v>
      </c>
      <c r="C521" s="369" t="s">
        <v>597</v>
      </c>
      <c r="D521" s="370"/>
      <c r="E521" s="371"/>
      <c r="F521" s="335">
        <v>0</v>
      </c>
      <c r="G521" s="327">
        <v>46329.59</v>
      </c>
      <c r="H521" s="236"/>
    </row>
    <row r="522" spans="1:8" x14ac:dyDescent="0.25">
      <c r="A522" s="156"/>
      <c r="B522" s="268" t="s">
        <v>587</v>
      </c>
      <c r="C522" s="373" t="s">
        <v>79</v>
      </c>
      <c r="D522" s="373"/>
      <c r="E522" s="373"/>
      <c r="F522" s="33">
        <v>30000</v>
      </c>
      <c r="G522" s="77">
        <f>SUM(G523:G526)</f>
        <v>58113.01</v>
      </c>
      <c r="H522" s="269">
        <f>G522/F522*100</f>
        <v>193.71003333333334</v>
      </c>
    </row>
    <row r="523" spans="1:8" ht="24.75" customHeight="1" x14ac:dyDescent="0.25">
      <c r="A523" s="156"/>
      <c r="B523" s="175" t="s">
        <v>366</v>
      </c>
      <c r="C523" s="363" t="s">
        <v>88</v>
      </c>
      <c r="D523" s="364"/>
      <c r="E523" s="365"/>
      <c r="F523" s="17"/>
      <c r="G523" s="22">
        <v>298</v>
      </c>
      <c r="H523" s="69"/>
    </row>
    <row r="524" spans="1:8" ht="17.25" customHeight="1" x14ac:dyDescent="0.25">
      <c r="A524" s="156"/>
      <c r="B524" s="175" t="s">
        <v>565</v>
      </c>
      <c r="C524" s="363" t="s">
        <v>596</v>
      </c>
      <c r="D524" s="364"/>
      <c r="E524" s="365"/>
      <c r="F524" s="17"/>
      <c r="G524" s="22">
        <v>0</v>
      </c>
      <c r="H524" s="69"/>
    </row>
    <row r="525" spans="1:8" x14ac:dyDescent="0.25">
      <c r="A525" s="156"/>
      <c r="B525" s="175" t="s">
        <v>336</v>
      </c>
      <c r="C525" s="364" t="s">
        <v>93</v>
      </c>
      <c r="D525" s="364"/>
      <c r="E525" s="364"/>
      <c r="F525" s="17"/>
      <c r="G525" s="22">
        <v>50487.01</v>
      </c>
      <c r="H525" s="69"/>
    </row>
    <row r="526" spans="1:8" x14ac:dyDescent="0.25">
      <c r="A526" s="156"/>
      <c r="B526" s="175" t="s">
        <v>339</v>
      </c>
      <c r="C526" s="363" t="s">
        <v>572</v>
      </c>
      <c r="D526" s="364"/>
      <c r="E526" s="365"/>
      <c r="F526" s="17"/>
      <c r="G526" s="22">
        <v>7328</v>
      </c>
      <c r="H526" s="69"/>
    </row>
    <row r="527" spans="1:8" ht="24" customHeight="1" x14ac:dyDescent="0.25">
      <c r="A527" s="156"/>
      <c r="B527" s="268" t="s">
        <v>594</v>
      </c>
      <c r="C527" s="372" t="s">
        <v>559</v>
      </c>
      <c r="D527" s="373"/>
      <c r="E527" s="374"/>
      <c r="F527" s="33">
        <v>10000</v>
      </c>
      <c r="G527" s="77">
        <f>SUM(G528:G529)</f>
        <v>0</v>
      </c>
      <c r="H527" s="269"/>
    </row>
    <row r="528" spans="1:8" x14ac:dyDescent="0.25">
      <c r="A528" s="156"/>
      <c r="B528" s="175" t="s">
        <v>570</v>
      </c>
      <c r="C528" s="363" t="s">
        <v>571</v>
      </c>
      <c r="D528" s="364"/>
      <c r="E528" s="365"/>
      <c r="F528" s="17"/>
      <c r="G528" s="22">
        <v>0</v>
      </c>
      <c r="H528" s="69"/>
    </row>
    <row r="529" spans="1:13" ht="23.25" customHeight="1" x14ac:dyDescent="0.25">
      <c r="A529" s="156"/>
      <c r="B529" s="175" t="s">
        <v>389</v>
      </c>
      <c r="C529" s="363" t="s">
        <v>390</v>
      </c>
      <c r="D529" s="364"/>
      <c r="E529" s="365"/>
      <c r="F529" s="17"/>
      <c r="G529" s="22">
        <v>0</v>
      </c>
      <c r="H529" s="69"/>
    </row>
    <row r="530" spans="1:13" ht="23.25" customHeight="1" x14ac:dyDescent="0.25">
      <c r="A530" s="156"/>
      <c r="B530" s="268" t="s">
        <v>595</v>
      </c>
      <c r="C530" s="372" t="s">
        <v>146</v>
      </c>
      <c r="D530" s="373"/>
      <c r="E530" s="374"/>
      <c r="F530" s="33">
        <v>10000</v>
      </c>
      <c r="G530" s="77">
        <f>SUM(G531)</f>
        <v>7328</v>
      </c>
      <c r="H530" s="269"/>
    </row>
    <row r="531" spans="1:13" ht="24" customHeight="1" x14ac:dyDescent="0.25">
      <c r="A531" s="156"/>
      <c r="B531" s="175" t="s">
        <v>416</v>
      </c>
      <c r="C531" s="363" t="s">
        <v>147</v>
      </c>
      <c r="D531" s="364"/>
      <c r="E531" s="365"/>
      <c r="F531" s="17"/>
      <c r="G531" s="22">
        <v>7328</v>
      </c>
      <c r="H531" s="69"/>
    </row>
    <row r="532" spans="1:13" ht="23.25" x14ac:dyDescent="0.25">
      <c r="A532" s="156"/>
      <c r="B532" s="170" t="s">
        <v>356</v>
      </c>
      <c r="C532" s="378" t="s">
        <v>357</v>
      </c>
      <c r="D532" s="378"/>
      <c r="E532" s="378"/>
      <c r="F532" s="115">
        <f>F533</f>
        <v>4000</v>
      </c>
      <c r="G532" s="171">
        <f>G533</f>
        <v>3076.9</v>
      </c>
      <c r="H532" s="125">
        <f>G532/F532*100</f>
        <v>76.922499999999999</v>
      </c>
    </row>
    <row r="533" spans="1:13" ht="23.25" x14ac:dyDescent="0.25">
      <c r="A533" s="156"/>
      <c r="B533" s="172" t="s">
        <v>358</v>
      </c>
      <c r="C533" s="367" t="s">
        <v>359</v>
      </c>
      <c r="D533" s="367"/>
      <c r="E533" s="367"/>
      <c r="F533" s="155">
        <f>F535</f>
        <v>4000</v>
      </c>
      <c r="G533" s="173">
        <f>G535</f>
        <v>3076.9</v>
      </c>
      <c r="H533" s="174">
        <f>G533/F533*100</f>
        <v>76.922499999999999</v>
      </c>
    </row>
    <row r="534" spans="1:13" ht="12.75" customHeight="1" x14ac:dyDescent="0.25">
      <c r="A534" s="156"/>
      <c r="B534" s="229" t="s">
        <v>529</v>
      </c>
      <c r="C534" s="370" t="s">
        <v>153</v>
      </c>
      <c r="D534" s="370"/>
      <c r="E534" s="370"/>
      <c r="F534" s="335">
        <v>4000</v>
      </c>
      <c r="G534" s="327">
        <v>3076.9</v>
      </c>
      <c r="H534" s="236">
        <f>G534/F534*100</f>
        <v>76.922499999999999</v>
      </c>
    </row>
    <row r="535" spans="1:13" x14ac:dyDescent="0.25">
      <c r="A535" s="156"/>
      <c r="B535" s="268" t="s">
        <v>590</v>
      </c>
      <c r="C535" s="373" t="s">
        <v>523</v>
      </c>
      <c r="D535" s="373"/>
      <c r="E535" s="373"/>
      <c r="F535" s="33">
        <v>4000</v>
      </c>
      <c r="G535" s="77">
        <f>SUM(G536)</f>
        <v>3076.9</v>
      </c>
      <c r="H535" s="269"/>
    </row>
    <row r="536" spans="1:13" x14ac:dyDescent="0.25">
      <c r="A536" s="156"/>
      <c r="B536" s="175" t="s">
        <v>314</v>
      </c>
      <c r="C536" s="364" t="s">
        <v>360</v>
      </c>
      <c r="D536" s="364"/>
      <c r="E536" s="364"/>
      <c r="F536" s="17"/>
      <c r="G536" s="22">
        <v>3076.9</v>
      </c>
      <c r="H536" s="69"/>
    </row>
    <row r="537" spans="1:13" ht="23.25" x14ac:dyDescent="0.25">
      <c r="A537" s="156"/>
      <c r="B537" s="168" t="s">
        <v>361</v>
      </c>
      <c r="C537" s="404" t="s">
        <v>273</v>
      </c>
      <c r="D537" s="404"/>
      <c r="E537" s="404"/>
      <c r="F537" s="42">
        <f>F544+F557+F578+F606+F621+F643+F664+F675</f>
        <v>2277300</v>
      </c>
      <c r="G537" s="42">
        <f>G544+G557+G578+G606+G621+G643+G664+G675</f>
        <v>283774.09999999998</v>
      </c>
      <c r="H537" s="169">
        <f>G537/F537*100</f>
        <v>12.46098889035261</v>
      </c>
      <c r="K537" s="107"/>
    </row>
    <row r="538" spans="1:13" x14ac:dyDescent="0.25">
      <c r="A538" s="156"/>
      <c r="B538" s="230" t="s">
        <v>529</v>
      </c>
      <c r="C538" s="375" t="s">
        <v>153</v>
      </c>
      <c r="D538" s="376"/>
      <c r="E538" s="377"/>
      <c r="F538" s="233">
        <f>F559+F567+F623+F645+F639</f>
        <v>0</v>
      </c>
      <c r="G538" s="233">
        <f>G559+G567+G623+G645+G639</f>
        <v>0</v>
      </c>
      <c r="H538" s="234" t="e">
        <f>G538/F538*100</f>
        <v>#DIV/0!</v>
      </c>
      <c r="K538" s="107"/>
      <c r="M538" s="107"/>
    </row>
    <row r="539" spans="1:13" x14ac:dyDescent="0.25">
      <c r="A539" s="156"/>
      <c r="B539" s="230" t="s">
        <v>534</v>
      </c>
      <c r="C539" s="375" t="s">
        <v>535</v>
      </c>
      <c r="D539" s="376"/>
      <c r="E539" s="377"/>
      <c r="F539" s="233">
        <f>F546+F552+F560+F568+F580+F587+F596+F608+F616+F624+F646+F652+F657+F666+F677</f>
        <v>680300</v>
      </c>
      <c r="G539" s="233">
        <f>G546+G552+G560+G568+G580+G587+G596+G608+G616+G624+G646+G652+G657+G666+G677</f>
        <v>229798.86000000002</v>
      </c>
      <c r="H539" s="234">
        <f t="shared" ref="H539:H543" si="79">G539/F539*100</f>
        <v>33.779047479053361</v>
      </c>
      <c r="K539" s="107"/>
    </row>
    <row r="540" spans="1:13" x14ac:dyDescent="0.25">
      <c r="A540" s="156"/>
      <c r="B540" s="230" t="s">
        <v>530</v>
      </c>
      <c r="C540" s="375" t="s">
        <v>531</v>
      </c>
      <c r="D540" s="376"/>
      <c r="E540" s="377"/>
      <c r="F540" s="233">
        <f>F561+F569+F597+F625+F640+F658</f>
        <v>877000</v>
      </c>
      <c r="G540" s="233">
        <f>G561+G569+G597+G625+G640</f>
        <v>0</v>
      </c>
      <c r="H540" s="234">
        <f t="shared" si="79"/>
        <v>0</v>
      </c>
      <c r="K540" s="107"/>
      <c r="M540" s="107"/>
    </row>
    <row r="541" spans="1:13" x14ac:dyDescent="0.25">
      <c r="A541" s="156"/>
      <c r="B541" s="230" t="s">
        <v>532</v>
      </c>
      <c r="C541" s="375" t="s">
        <v>597</v>
      </c>
      <c r="D541" s="376"/>
      <c r="E541" s="377"/>
      <c r="F541" s="233">
        <f>F570+F667</f>
        <v>700000</v>
      </c>
      <c r="G541" s="233">
        <f>G570+G658</f>
        <v>50750</v>
      </c>
      <c r="H541" s="234"/>
      <c r="K541" s="107"/>
      <c r="M541" s="107"/>
    </row>
    <row r="542" spans="1:13" x14ac:dyDescent="0.25">
      <c r="A542" s="156"/>
      <c r="B542" s="230" t="s">
        <v>537</v>
      </c>
      <c r="C542" s="375" t="s">
        <v>156</v>
      </c>
      <c r="D542" s="376"/>
      <c r="E542" s="377"/>
      <c r="F542" s="233">
        <f>F598</f>
        <v>0</v>
      </c>
      <c r="G542" s="233">
        <f>G598</f>
        <v>0</v>
      </c>
      <c r="H542" s="234"/>
      <c r="K542" s="107"/>
      <c r="M542" s="107"/>
    </row>
    <row r="543" spans="1:13" ht="24" customHeight="1" x14ac:dyDescent="0.25">
      <c r="A543" s="156"/>
      <c r="B543" s="240" t="s">
        <v>539</v>
      </c>
      <c r="C543" s="375" t="s">
        <v>540</v>
      </c>
      <c r="D543" s="376"/>
      <c r="E543" s="377"/>
      <c r="F543" s="233">
        <f>F571+F588+F609+F659</f>
        <v>20000</v>
      </c>
      <c r="G543" s="233">
        <f>G571+G588+G609+G659+G668</f>
        <v>3225.24</v>
      </c>
      <c r="H543" s="241">
        <f t="shared" si="79"/>
        <v>16.126199999999997</v>
      </c>
    </row>
    <row r="544" spans="1:13" ht="23.25" x14ac:dyDescent="0.25">
      <c r="A544" s="156"/>
      <c r="B544" s="170" t="s">
        <v>362</v>
      </c>
      <c r="C544" s="378" t="s">
        <v>363</v>
      </c>
      <c r="D544" s="378"/>
      <c r="E544" s="378"/>
      <c r="F544" s="115">
        <f>F545+F551</f>
        <v>102000</v>
      </c>
      <c r="G544" s="115">
        <f>G545+G551</f>
        <v>33844.410000000003</v>
      </c>
      <c r="H544" s="125">
        <f>G544/F544*100</f>
        <v>33.180794117647061</v>
      </c>
    </row>
    <row r="545" spans="1:11" ht="23.25" x14ac:dyDescent="0.25">
      <c r="A545" s="156"/>
      <c r="B545" s="172" t="s">
        <v>364</v>
      </c>
      <c r="C545" s="367" t="s">
        <v>365</v>
      </c>
      <c r="D545" s="367"/>
      <c r="E545" s="367"/>
      <c r="F545" s="155">
        <f>F547</f>
        <v>87000</v>
      </c>
      <c r="G545" s="173">
        <f>G547</f>
        <v>33844.410000000003</v>
      </c>
      <c r="H545" s="174">
        <f>G545/F545*100</f>
        <v>38.901620689655175</v>
      </c>
    </row>
    <row r="546" spans="1:11" x14ac:dyDescent="0.25">
      <c r="A546" s="156"/>
      <c r="B546" s="229" t="s">
        <v>534</v>
      </c>
      <c r="C546" s="369" t="s">
        <v>535</v>
      </c>
      <c r="D546" s="370"/>
      <c r="E546" s="371"/>
      <c r="F546" s="335">
        <v>87000</v>
      </c>
      <c r="G546" s="327">
        <v>33844.410000000003</v>
      </c>
      <c r="H546" s="236">
        <f>G546/F546*100</f>
        <v>38.901620689655175</v>
      </c>
    </row>
    <row r="547" spans="1:11" x14ac:dyDescent="0.25">
      <c r="A547" s="156"/>
      <c r="B547" s="268" t="s">
        <v>587</v>
      </c>
      <c r="C547" s="373" t="s">
        <v>79</v>
      </c>
      <c r="D547" s="373"/>
      <c r="E547" s="373"/>
      <c r="F547" s="33">
        <v>87000</v>
      </c>
      <c r="G547" s="77">
        <f>SUM(G548:G550)</f>
        <v>33844.410000000003</v>
      </c>
      <c r="H547" s="269">
        <f>G547/F547*100</f>
        <v>38.901620689655175</v>
      </c>
    </row>
    <row r="548" spans="1:11" x14ac:dyDescent="0.25">
      <c r="A548" s="156"/>
      <c r="B548" s="175" t="s">
        <v>312</v>
      </c>
      <c r="C548" s="364" t="s">
        <v>87</v>
      </c>
      <c r="D548" s="364"/>
      <c r="E548" s="364"/>
      <c r="F548" s="17"/>
      <c r="G548" s="22">
        <v>14967.71</v>
      </c>
      <c r="H548" s="69"/>
    </row>
    <row r="549" spans="1:11" ht="26.25" customHeight="1" x14ac:dyDescent="0.25">
      <c r="A549" s="156"/>
      <c r="B549" s="175" t="s">
        <v>366</v>
      </c>
      <c r="C549" s="364" t="s">
        <v>88</v>
      </c>
      <c r="D549" s="364"/>
      <c r="E549" s="364"/>
      <c r="F549" s="17"/>
      <c r="G549" s="22">
        <v>4362.5</v>
      </c>
      <c r="H549" s="69"/>
    </row>
    <row r="550" spans="1:11" x14ac:dyDescent="0.25">
      <c r="A550" s="156"/>
      <c r="B550" s="175" t="s">
        <v>336</v>
      </c>
      <c r="C550" s="364" t="s">
        <v>93</v>
      </c>
      <c r="D550" s="364"/>
      <c r="E550" s="364"/>
      <c r="F550" s="17"/>
      <c r="G550" s="22">
        <v>14514.2</v>
      </c>
      <c r="H550" s="69"/>
    </row>
    <row r="551" spans="1:11" ht="34.5" x14ac:dyDescent="0.25">
      <c r="A551" s="156"/>
      <c r="B551" s="172" t="s">
        <v>367</v>
      </c>
      <c r="C551" s="367" t="s">
        <v>368</v>
      </c>
      <c r="D551" s="367"/>
      <c r="E551" s="367"/>
      <c r="F551" s="155">
        <f>F553+F555</f>
        <v>15000</v>
      </c>
      <c r="G551" s="173">
        <f>G553+G555</f>
        <v>0</v>
      </c>
      <c r="H551" s="174">
        <f>G551/F551*100</f>
        <v>0</v>
      </c>
    </row>
    <row r="552" spans="1:11" x14ac:dyDescent="0.25">
      <c r="A552" s="156"/>
      <c r="B552" s="229" t="s">
        <v>534</v>
      </c>
      <c r="C552" s="369" t="s">
        <v>535</v>
      </c>
      <c r="D552" s="370"/>
      <c r="E552" s="371"/>
      <c r="F552" s="335">
        <v>15000</v>
      </c>
      <c r="G552" s="327">
        <v>0</v>
      </c>
      <c r="H552" s="236">
        <f>G552/F552*100</f>
        <v>0</v>
      </c>
    </row>
    <row r="553" spans="1:11" x14ac:dyDescent="0.25">
      <c r="A553" s="156"/>
      <c r="B553" s="268" t="s">
        <v>587</v>
      </c>
      <c r="C553" s="372" t="s">
        <v>79</v>
      </c>
      <c r="D553" s="373"/>
      <c r="E553" s="374"/>
      <c r="F553" s="33">
        <v>0</v>
      </c>
      <c r="G553" s="77">
        <f>SUM(G554)</f>
        <v>0</v>
      </c>
      <c r="H553" s="269"/>
    </row>
    <row r="554" spans="1:11" x14ac:dyDescent="0.25">
      <c r="A554" s="156"/>
      <c r="B554" s="175" t="s">
        <v>339</v>
      </c>
      <c r="C554" s="363" t="s">
        <v>98</v>
      </c>
      <c r="D554" s="364"/>
      <c r="E554" s="365"/>
      <c r="F554" s="17"/>
      <c r="G554" s="22">
        <v>0</v>
      </c>
      <c r="H554" s="69"/>
    </row>
    <row r="555" spans="1:11" ht="22.5" customHeight="1" x14ac:dyDescent="0.25">
      <c r="A555" s="156"/>
      <c r="B555" s="268" t="s">
        <v>594</v>
      </c>
      <c r="C555" s="373" t="s">
        <v>133</v>
      </c>
      <c r="D555" s="373"/>
      <c r="E555" s="373"/>
      <c r="F555" s="33">
        <v>15000</v>
      </c>
      <c r="G555" s="77">
        <f>SUM(G556)</f>
        <v>0</v>
      </c>
      <c r="H555" s="269">
        <f>G555/F555*100</f>
        <v>0</v>
      </c>
    </row>
    <row r="556" spans="1:11" x14ac:dyDescent="0.25">
      <c r="A556" s="156"/>
      <c r="B556" s="175" t="s">
        <v>369</v>
      </c>
      <c r="C556" s="364" t="s">
        <v>370</v>
      </c>
      <c r="D556" s="364"/>
      <c r="E556" s="364"/>
      <c r="F556" s="17"/>
      <c r="G556" s="22">
        <v>0</v>
      </c>
      <c r="H556" s="69"/>
    </row>
    <row r="557" spans="1:11" ht="23.25" x14ac:dyDescent="0.25">
      <c r="A557" s="156"/>
      <c r="B557" s="170" t="s">
        <v>371</v>
      </c>
      <c r="C557" s="378" t="s">
        <v>372</v>
      </c>
      <c r="D557" s="378"/>
      <c r="E557" s="378"/>
      <c r="F557" s="115">
        <f>F558+F566</f>
        <v>600000</v>
      </c>
      <c r="G557" s="115">
        <f>G558+G566</f>
        <v>70232.899999999994</v>
      </c>
      <c r="H557" s="125">
        <f>G557/F557*100</f>
        <v>11.705483333333333</v>
      </c>
    </row>
    <row r="558" spans="1:11" ht="23.25" x14ac:dyDescent="0.25">
      <c r="A558" s="156"/>
      <c r="B558" s="172" t="s">
        <v>373</v>
      </c>
      <c r="C558" s="367" t="s">
        <v>374</v>
      </c>
      <c r="D558" s="367"/>
      <c r="E558" s="367"/>
      <c r="F558" s="155">
        <f>F562</f>
        <v>200000</v>
      </c>
      <c r="G558" s="155">
        <f>G562</f>
        <v>19482.900000000001</v>
      </c>
      <c r="H558" s="174">
        <f>G558/F558*100</f>
        <v>9.7414500000000004</v>
      </c>
    </row>
    <row r="559" spans="1:11" x14ac:dyDescent="0.25">
      <c r="A559" s="156"/>
      <c r="B559" s="229" t="s">
        <v>529</v>
      </c>
      <c r="C559" s="370" t="s">
        <v>153</v>
      </c>
      <c r="D559" s="370"/>
      <c r="E559" s="370"/>
      <c r="F559" s="335">
        <v>0</v>
      </c>
      <c r="G559" s="327">
        <v>0</v>
      </c>
      <c r="H559" s="236" t="e">
        <f>G559/F559*100</f>
        <v>#DIV/0!</v>
      </c>
      <c r="K559" s="107"/>
    </row>
    <row r="560" spans="1:11" x14ac:dyDescent="0.25">
      <c r="A560" s="156"/>
      <c r="B560" s="229" t="s">
        <v>534</v>
      </c>
      <c r="C560" s="369" t="s">
        <v>535</v>
      </c>
      <c r="D560" s="370"/>
      <c r="E560" s="371"/>
      <c r="F560" s="335">
        <v>100000</v>
      </c>
      <c r="G560" s="327">
        <v>19482.900000000001</v>
      </c>
      <c r="H560" s="236"/>
    </row>
    <row r="561" spans="1:11" x14ac:dyDescent="0.25">
      <c r="A561" s="156"/>
      <c r="B561" s="229" t="s">
        <v>530</v>
      </c>
      <c r="C561" s="369" t="s">
        <v>531</v>
      </c>
      <c r="D561" s="370"/>
      <c r="E561" s="371"/>
      <c r="F561" s="335">
        <v>100000</v>
      </c>
      <c r="G561" s="327">
        <v>0</v>
      </c>
      <c r="H561" s="236"/>
      <c r="K561" s="107"/>
    </row>
    <row r="562" spans="1:11" x14ac:dyDescent="0.25">
      <c r="A562" s="156"/>
      <c r="B562" s="268" t="s">
        <v>587</v>
      </c>
      <c r="C562" s="373" t="s">
        <v>79</v>
      </c>
      <c r="D562" s="373"/>
      <c r="E562" s="373"/>
      <c r="F562" s="33">
        <v>200000</v>
      </c>
      <c r="G562" s="77">
        <f>SUM(G563:G565)</f>
        <v>19482.900000000001</v>
      </c>
      <c r="H562" s="269">
        <f>G562/F562*100</f>
        <v>9.7414500000000004</v>
      </c>
    </row>
    <row r="563" spans="1:11" ht="26.25" customHeight="1" x14ac:dyDescent="0.25">
      <c r="A563" s="156"/>
      <c r="B563" s="175" t="s">
        <v>366</v>
      </c>
      <c r="C563" s="364" t="s">
        <v>88</v>
      </c>
      <c r="D563" s="364"/>
      <c r="E563" s="364"/>
      <c r="F563" s="17"/>
      <c r="G563" s="22">
        <v>611.9</v>
      </c>
      <c r="H563" s="69"/>
    </row>
    <row r="564" spans="1:11" ht="16.5" customHeight="1" x14ac:dyDescent="0.25">
      <c r="A564" s="156"/>
      <c r="B564" s="175" t="s">
        <v>565</v>
      </c>
      <c r="C564" s="363" t="s">
        <v>573</v>
      </c>
      <c r="D564" s="364"/>
      <c r="E564" s="365"/>
      <c r="F564" s="17"/>
      <c r="G564" s="22">
        <v>0</v>
      </c>
      <c r="H564" s="69"/>
    </row>
    <row r="565" spans="1:11" x14ac:dyDescent="0.25">
      <c r="A565" s="156"/>
      <c r="B565" s="175" t="s">
        <v>336</v>
      </c>
      <c r="C565" s="364" t="s">
        <v>93</v>
      </c>
      <c r="D565" s="364"/>
      <c r="E565" s="364"/>
      <c r="F565" s="17"/>
      <c r="G565" s="22">
        <v>18871</v>
      </c>
      <c r="H565" s="69"/>
    </row>
    <row r="566" spans="1:11" ht="34.5" x14ac:dyDescent="0.25">
      <c r="A566" s="156"/>
      <c r="B566" s="172" t="s">
        <v>375</v>
      </c>
      <c r="C566" s="367" t="s">
        <v>376</v>
      </c>
      <c r="D566" s="367"/>
      <c r="E566" s="367"/>
      <c r="F566" s="155">
        <f>F572+F574+F576</f>
        <v>400000</v>
      </c>
      <c r="G566" s="155">
        <f>G572+G574+G576</f>
        <v>50750</v>
      </c>
      <c r="H566" s="174">
        <f>G566/F566*100</f>
        <v>12.687499999999998</v>
      </c>
    </row>
    <row r="567" spans="1:11" ht="15" customHeight="1" x14ac:dyDescent="0.25">
      <c r="A567" s="156"/>
      <c r="B567" s="238" t="s">
        <v>529</v>
      </c>
      <c r="C567" s="369" t="s">
        <v>153</v>
      </c>
      <c r="D567" s="370"/>
      <c r="E567" s="371"/>
      <c r="F567" s="336">
        <v>0</v>
      </c>
      <c r="G567" s="350">
        <v>0</v>
      </c>
      <c r="H567" s="247"/>
      <c r="K567" s="107"/>
    </row>
    <row r="568" spans="1:11" x14ac:dyDescent="0.25">
      <c r="A568" s="156"/>
      <c r="B568" s="229" t="s">
        <v>534</v>
      </c>
      <c r="C568" s="370" t="s">
        <v>535</v>
      </c>
      <c r="D568" s="370"/>
      <c r="E568" s="370"/>
      <c r="F568" s="335">
        <v>50000</v>
      </c>
      <c r="G568" s="327">
        <v>0</v>
      </c>
      <c r="H568" s="236">
        <f>G568/F568*100</f>
        <v>0</v>
      </c>
      <c r="K568" s="107"/>
    </row>
    <row r="569" spans="1:11" x14ac:dyDescent="0.25">
      <c r="A569" s="156"/>
      <c r="B569" s="229" t="s">
        <v>530</v>
      </c>
      <c r="C569" s="369" t="s">
        <v>531</v>
      </c>
      <c r="D569" s="370"/>
      <c r="E569" s="371"/>
      <c r="F569" s="335">
        <v>350000</v>
      </c>
      <c r="G569" s="327">
        <v>0</v>
      </c>
      <c r="H569" s="236"/>
    </row>
    <row r="570" spans="1:11" x14ac:dyDescent="0.25">
      <c r="A570" s="156"/>
      <c r="B570" s="229" t="s">
        <v>532</v>
      </c>
      <c r="C570" s="369" t="s">
        <v>597</v>
      </c>
      <c r="D570" s="370"/>
      <c r="E570" s="371"/>
      <c r="F570" s="335">
        <v>0</v>
      </c>
      <c r="G570" s="327">
        <v>50750</v>
      </c>
      <c r="H570" s="236"/>
    </row>
    <row r="571" spans="1:11" ht="22.5" customHeight="1" x14ac:dyDescent="0.25">
      <c r="A571" s="156"/>
      <c r="B571" s="237" t="s">
        <v>539</v>
      </c>
      <c r="C571" s="369" t="s">
        <v>540</v>
      </c>
      <c r="D571" s="370"/>
      <c r="E571" s="371"/>
      <c r="F571" s="335">
        <v>0</v>
      </c>
      <c r="G571" s="327">
        <v>0</v>
      </c>
      <c r="H571" s="236"/>
    </row>
    <row r="572" spans="1:11" x14ac:dyDescent="0.25">
      <c r="A572" s="156"/>
      <c r="B572" s="268" t="s">
        <v>587</v>
      </c>
      <c r="C572" s="373" t="s">
        <v>79</v>
      </c>
      <c r="D572" s="373"/>
      <c r="E572" s="373"/>
      <c r="F572" s="33">
        <v>100000</v>
      </c>
      <c r="G572" s="77">
        <f>SUM(G573)</f>
        <v>50750</v>
      </c>
      <c r="H572" s="269">
        <f>G572/F572*100</f>
        <v>50.749999999999993</v>
      </c>
    </row>
    <row r="573" spans="1:11" x14ac:dyDescent="0.25">
      <c r="A573" s="156"/>
      <c r="B573" s="175" t="s">
        <v>336</v>
      </c>
      <c r="C573" s="364" t="s">
        <v>93</v>
      </c>
      <c r="D573" s="364"/>
      <c r="E573" s="364"/>
      <c r="F573" s="17"/>
      <c r="G573" s="22">
        <v>50750</v>
      </c>
      <c r="H573" s="69"/>
    </row>
    <row r="574" spans="1:11" ht="22.5" customHeight="1" x14ac:dyDescent="0.25">
      <c r="A574" s="156"/>
      <c r="B574" s="268" t="s">
        <v>594</v>
      </c>
      <c r="C574" s="372" t="s">
        <v>133</v>
      </c>
      <c r="D574" s="373"/>
      <c r="E574" s="374"/>
      <c r="F574" s="33">
        <v>200000</v>
      </c>
      <c r="G574" s="77">
        <f>SUM(G575)</f>
        <v>0</v>
      </c>
      <c r="H574" s="269"/>
    </row>
    <row r="575" spans="1:11" x14ac:dyDescent="0.25">
      <c r="A575" s="156"/>
      <c r="B575" s="175" t="s">
        <v>554</v>
      </c>
      <c r="C575" s="363" t="s">
        <v>136</v>
      </c>
      <c r="D575" s="364"/>
      <c r="E575" s="365"/>
      <c r="F575" s="17"/>
      <c r="G575" s="22">
        <v>0</v>
      </c>
      <c r="H575" s="69"/>
    </row>
    <row r="576" spans="1:11" ht="24.75" customHeight="1" x14ac:dyDescent="0.25">
      <c r="A576" s="156"/>
      <c r="B576" s="268" t="s">
        <v>595</v>
      </c>
      <c r="C576" s="373" t="s">
        <v>147</v>
      </c>
      <c r="D576" s="373"/>
      <c r="E576" s="373"/>
      <c r="F576" s="33">
        <v>100000</v>
      </c>
      <c r="G576" s="77">
        <f>SUM(G577)</f>
        <v>0</v>
      </c>
      <c r="H576" s="269">
        <f>G576/F576*100</f>
        <v>0</v>
      </c>
    </row>
    <row r="577" spans="1:8" ht="25.5" customHeight="1" x14ac:dyDescent="0.25">
      <c r="A577" s="156"/>
      <c r="B577" s="175" t="s">
        <v>416</v>
      </c>
      <c r="C577" s="364" t="s">
        <v>147</v>
      </c>
      <c r="D577" s="364"/>
      <c r="E577" s="364"/>
      <c r="F577" s="17"/>
      <c r="G577" s="22">
        <v>0</v>
      </c>
      <c r="H577" s="69"/>
    </row>
    <row r="578" spans="1:8" ht="23.25" x14ac:dyDescent="0.25">
      <c r="A578" s="156"/>
      <c r="B578" s="170" t="s">
        <v>377</v>
      </c>
      <c r="C578" s="378" t="s">
        <v>555</v>
      </c>
      <c r="D578" s="378"/>
      <c r="E578" s="378"/>
      <c r="F578" s="115">
        <f>F579+F586+F595</f>
        <v>137000</v>
      </c>
      <c r="G578" s="115">
        <f>G579+G586+G595</f>
        <v>95732.89</v>
      </c>
      <c r="H578" s="125">
        <f>G578/F578*100</f>
        <v>69.878021897810214</v>
      </c>
    </row>
    <row r="579" spans="1:8" ht="23.25" x14ac:dyDescent="0.25">
      <c r="A579" s="156"/>
      <c r="B579" s="172" t="s">
        <v>378</v>
      </c>
      <c r="C579" s="367" t="s">
        <v>556</v>
      </c>
      <c r="D579" s="367"/>
      <c r="E579" s="367"/>
      <c r="F579" s="155">
        <f>F581</f>
        <v>70000</v>
      </c>
      <c r="G579" s="173">
        <f>G581</f>
        <v>92340.61</v>
      </c>
      <c r="H579" s="174">
        <f>G579/F579*100</f>
        <v>131.91515714285714</v>
      </c>
    </row>
    <row r="580" spans="1:8" ht="13.5" customHeight="1" x14ac:dyDescent="0.25">
      <c r="A580" s="156"/>
      <c r="B580" s="229" t="s">
        <v>534</v>
      </c>
      <c r="C580" s="369" t="s">
        <v>535</v>
      </c>
      <c r="D580" s="370"/>
      <c r="E580" s="371"/>
      <c r="F580" s="335">
        <v>70000</v>
      </c>
      <c r="G580" s="327">
        <v>92340.61</v>
      </c>
      <c r="H580" s="236">
        <f>G580/F580*100</f>
        <v>131.91515714285714</v>
      </c>
    </row>
    <row r="581" spans="1:8" x14ac:dyDescent="0.25">
      <c r="A581" s="156"/>
      <c r="B581" s="268" t="s">
        <v>587</v>
      </c>
      <c r="C581" s="373" t="s">
        <v>79</v>
      </c>
      <c r="D581" s="373"/>
      <c r="E581" s="373"/>
      <c r="F581" s="33">
        <v>70000</v>
      </c>
      <c r="G581" s="77">
        <f>SUM(G582:G585)</f>
        <v>92340.61</v>
      </c>
      <c r="H581" s="269">
        <f>G581/F581*100</f>
        <v>131.91515714285714</v>
      </c>
    </row>
    <row r="582" spans="1:8" ht="24" customHeight="1" x14ac:dyDescent="0.25">
      <c r="A582" s="156"/>
      <c r="B582" s="175" t="s">
        <v>366</v>
      </c>
      <c r="C582" s="364" t="s">
        <v>88</v>
      </c>
      <c r="D582" s="364"/>
      <c r="E582" s="364"/>
      <c r="F582" s="17"/>
      <c r="G582" s="22">
        <v>483.72</v>
      </c>
      <c r="H582" s="69"/>
    </row>
    <row r="583" spans="1:8" ht="18" customHeight="1" x14ac:dyDescent="0.25">
      <c r="A583" s="156"/>
      <c r="B583" s="175" t="s">
        <v>565</v>
      </c>
      <c r="C583" s="363" t="s">
        <v>573</v>
      </c>
      <c r="D583" s="364"/>
      <c r="E583" s="365"/>
      <c r="F583" s="17"/>
      <c r="G583" s="22">
        <v>0</v>
      </c>
      <c r="H583" s="69"/>
    </row>
    <row r="584" spans="1:8" ht="24.75" customHeight="1" x14ac:dyDescent="0.25">
      <c r="A584" s="156"/>
      <c r="B584" s="175" t="s">
        <v>336</v>
      </c>
      <c r="C584" s="364" t="s">
        <v>558</v>
      </c>
      <c r="D584" s="364"/>
      <c r="E584" s="364"/>
      <c r="F584" s="17"/>
      <c r="G584" s="22">
        <v>84740.75</v>
      </c>
      <c r="H584" s="69"/>
    </row>
    <row r="585" spans="1:8" x14ac:dyDescent="0.25">
      <c r="A585" s="156"/>
      <c r="B585" s="175" t="s">
        <v>379</v>
      </c>
      <c r="C585" s="364" t="s">
        <v>95</v>
      </c>
      <c r="D585" s="364"/>
      <c r="E585" s="364"/>
      <c r="F585" s="17"/>
      <c r="G585" s="22">
        <v>7116.14</v>
      </c>
      <c r="H585" s="69"/>
    </row>
    <row r="586" spans="1:8" ht="33" customHeight="1" x14ac:dyDescent="0.25">
      <c r="A586" s="156"/>
      <c r="B586" s="172" t="s">
        <v>380</v>
      </c>
      <c r="C586" s="367" t="s">
        <v>557</v>
      </c>
      <c r="D586" s="367"/>
      <c r="E586" s="367"/>
      <c r="F586" s="155">
        <f>F589+F593</f>
        <v>30000</v>
      </c>
      <c r="G586" s="173">
        <f>G593+G589</f>
        <v>0</v>
      </c>
      <c r="H586" s="174">
        <f>G586/F586*100</f>
        <v>0</v>
      </c>
    </row>
    <row r="587" spans="1:8" ht="15.75" customHeight="1" x14ac:dyDescent="0.25">
      <c r="A587" s="156"/>
      <c r="B587" s="229" t="s">
        <v>534</v>
      </c>
      <c r="C587" s="369" t="s">
        <v>535</v>
      </c>
      <c r="D587" s="370"/>
      <c r="E587" s="371"/>
      <c r="F587" s="335">
        <v>20000</v>
      </c>
      <c r="G587" s="327">
        <v>0</v>
      </c>
      <c r="H587" s="236">
        <f>G587/F587*100</f>
        <v>0</v>
      </c>
    </row>
    <row r="588" spans="1:8" ht="23.25" customHeight="1" x14ac:dyDescent="0.25">
      <c r="A588" s="156"/>
      <c r="B588" s="237" t="s">
        <v>539</v>
      </c>
      <c r="C588" s="370" t="s">
        <v>540</v>
      </c>
      <c r="D588" s="370"/>
      <c r="E588" s="370"/>
      <c r="F588" s="227">
        <v>10000</v>
      </c>
      <c r="G588" s="327">
        <v>0</v>
      </c>
      <c r="H588" s="236"/>
    </row>
    <row r="589" spans="1:8" x14ac:dyDescent="0.25">
      <c r="A589" s="156"/>
      <c r="B589" s="268" t="s">
        <v>587</v>
      </c>
      <c r="C589" s="373" t="s">
        <v>79</v>
      </c>
      <c r="D589" s="373"/>
      <c r="E589" s="373"/>
      <c r="F589" s="33">
        <v>10000</v>
      </c>
      <c r="G589" s="77">
        <f>SUM(G590)</f>
        <v>0</v>
      </c>
      <c r="H589" s="269">
        <f>G589/F589*100</f>
        <v>0</v>
      </c>
    </row>
    <row r="590" spans="1:8" ht="24" customHeight="1" x14ac:dyDescent="0.25">
      <c r="A590" s="156"/>
      <c r="B590" s="175" t="s">
        <v>336</v>
      </c>
      <c r="C590" s="364" t="s">
        <v>558</v>
      </c>
      <c r="D590" s="364"/>
      <c r="E590" s="364"/>
      <c r="F590" s="17"/>
      <c r="G590" s="22">
        <v>0</v>
      </c>
      <c r="H590" s="69"/>
    </row>
    <row r="591" spans="1:8" ht="24.75" customHeight="1" x14ac:dyDescent="0.25">
      <c r="A591" s="156"/>
      <c r="B591" s="268" t="s">
        <v>598</v>
      </c>
      <c r="C591" s="372" t="s">
        <v>131</v>
      </c>
      <c r="D591" s="373"/>
      <c r="E591" s="374"/>
      <c r="F591" s="33">
        <v>0</v>
      </c>
      <c r="G591" s="77">
        <f>SUM(G592)</f>
        <v>0</v>
      </c>
      <c r="H591" s="269"/>
    </row>
    <row r="592" spans="1:8" ht="17.25" customHeight="1" x14ac:dyDescent="0.25">
      <c r="A592" s="156"/>
      <c r="B592" s="175" t="s">
        <v>381</v>
      </c>
      <c r="C592" s="363" t="s">
        <v>54</v>
      </c>
      <c r="D592" s="364"/>
      <c r="E592" s="365"/>
      <c r="F592" s="17"/>
      <c r="G592" s="22">
        <v>0</v>
      </c>
      <c r="H592" s="69"/>
    </row>
    <row r="593" spans="1:8" ht="24" customHeight="1" x14ac:dyDescent="0.25">
      <c r="A593" s="156"/>
      <c r="B593" s="268" t="s">
        <v>594</v>
      </c>
      <c r="C593" s="372" t="s">
        <v>559</v>
      </c>
      <c r="D593" s="373"/>
      <c r="E593" s="374"/>
      <c r="F593" s="33">
        <v>20000</v>
      </c>
      <c r="G593" s="77">
        <f>SUM(G594)</f>
        <v>0</v>
      </c>
      <c r="H593" s="269">
        <f>G593/F593*100</f>
        <v>0</v>
      </c>
    </row>
    <row r="594" spans="1:8" x14ac:dyDescent="0.25">
      <c r="A594" s="156"/>
      <c r="B594" s="175" t="s">
        <v>554</v>
      </c>
      <c r="C594" s="363" t="s">
        <v>136</v>
      </c>
      <c r="D594" s="364"/>
      <c r="E594" s="365"/>
      <c r="F594" s="17"/>
      <c r="G594" s="22">
        <v>0</v>
      </c>
      <c r="H594" s="69"/>
    </row>
    <row r="595" spans="1:8" ht="22.5" customHeight="1" x14ac:dyDescent="0.25">
      <c r="A595" s="156"/>
      <c r="B595" s="172" t="s">
        <v>382</v>
      </c>
      <c r="C595" s="367" t="s">
        <v>560</v>
      </c>
      <c r="D595" s="367"/>
      <c r="E595" s="367"/>
      <c r="F595" s="155">
        <f>F599+F602+F604</f>
        <v>37000</v>
      </c>
      <c r="G595" s="157">
        <f>G599+G602+G604</f>
        <v>3392.28</v>
      </c>
      <c r="H595" s="174">
        <f>G595/F595*100</f>
        <v>9.168324324324324</v>
      </c>
    </row>
    <row r="596" spans="1:8" ht="12.75" customHeight="1" x14ac:dyDescent="0.25">
      <c r="A596" s="156"/>
      <c r="B596" s="229" t="s">
        <v>534</v>
      </c>
      <c r="C596" s="370" t="s">
        <v>535</v>
      </c>
      <c r="D596" s="370"/>
      <c r="E596" s="370"/>
      <c r="F596" s="335">
        <v>10000</v>
      </c>
      <c r="G596" s="327">
        <v>3392.28</v>
      </c>
      <c r="H596" s="236">
        <f>G596/F596*100</f>
        <v>33.922800000000002</v>
      </c>
    </row>
    <row r="597" spans="1:8" ht="13.5" customHeight="1" x14ac:dyDescent="0.25">
      <c r="A597" s="156"/>
      <c r="B597" s="229" t="s">
        <v>530</v>
      </c>
      <c r="C597" s="369" t="s">
        <v>531</v>
      </c>
      <c r="D597" s="370"/>
      <c r="E597" s="371"/>
      <c r="F597" s="335">
        <v>27000</v>
      </c>
      <c r="G597" s="327">
        <v>0</v>
      </c>
      <c r="H597" s="236">
        <f t="shared" ref="H597:H598" si="80">G597/F597*100</f>
        <v>0</v>
      </c>
    </row>
    <row r="598" spans="1:8" x14ac:dyDescent="0.25">
      <c r="A598" s="156"/>
      <c r="B598" s="229" t="s">
        <v>537</v>
      </c>
      <c r="C598" s="369" t="s">
        <v>156</v>
      </c>
      <c r="D598" s="370"/>
      <c r="E598" s="371"/>
      <c r="F598" s="335">
        <v>0</v>
      </c>
      <c r="G598" s="327">
        <v>0</v>
      </c>
      <c r="H598" s="236" t="e">
        <f t="shared" si="80"/>
        <v>#DIV/0!</v>
      </c>
    </row>
    <row r="599" spans="1:8" x14ac:dyDescent="0.25">
      <c r="A599" s="156"/>
      <c r="B599" s="268" t="s">
        <v>587</v>
      </c>
      <c r="C599" s="373" t="s">
        <v>79</v>
      </c>
      <c r="D599" s="373"/>
      <c r="E599" s="373"/>
      <c r="F599" s="33">
        <v>4000</v>
      </c>
      <c r="G599" s="77">
        <f>SUM(G600:G601)</f>
        <v>3392.28</v>
      </c>
      <c r="H599" s="269">
        <f>G599/F599*100</f>
        <v>84.807000000000016</v>
      </c>
    </row>
    <row r="600" spans="1:8" ht="24" customHeight="1" x14ac:dyDescent="0.25">
      <c r="A600" s="156"/>
      <c r="B600" s="175" t="s">
        <v>366</v>
      </c>
      <c r="C600" s="364" t="s">
        <v>88</v>
      </c>
      <c r="D600" s="364"/>
      <c r="E600" s="364"/>
      <c r="F600" s="17"/>
      <c r="G600" s="22">
        <v>0</v>
      </c>
      <c r="H600" s="69"/>
    </row>
    <row r="601" spans="1:8" ht="26.25" customHeight="1" x14ac:dyDescent="0.25">
      <c r="A601" s="156"/>
      <c r="B601" s="175" t="s">
        <v>336</v>
      </c>
      <c r="C601" s="363" t="s">
        <v>558</v>
      </c>
      <c r="D601" s="364"/>
      <c r="E601" s="365"/>
      <c r="F601" s="17"/>
      <c r="G601" s="22">
        <v>3392.28</v>
      </c>
      <c r="H601" s="69"/>
    </row>
    <row r="602" spans="1:8" ht="24" customHeight="1" x14ac:dyDescent="0.25">
      <c r="A602" s="156"/>
      <c r="B602" s="268" t="s">
        <v>594</v>
      </c>
      <c r="C602" s="372" t="s">
        <v>133</v>
      </c>
      <c r="D602" s="373"/>
      <c r="E602" s="374"/>
      <c r="F602" s="33">
        <v>33000</v>
      </c>
      <c r="G602" s="77">
        <f>SUM(G603)</f>
        <v>0</v>
      </c>
      <c r="H602" s="269"/>
    </row>
    <row r="603" spans="1:8" ht="23.25" customHeight="1" x14ac:dyDescent="0.25">
      <c r="A603" s="156"/>
      <c r="B603" s="175" t="s">
        <v>389</v>
      </c>
      <c r="C603" s="363" t="s">
        <v>390</v>
      </c>
      <c r="D603" s="364"/>
      <c r="E603" s="365"/>
      <c r="F603" s="17"/>
      <c r="G603" s="22">
        <v>0</v>
      </c>
      <c r="H603" s="69"/>
    </row>
    <row r="604" spans="1:8" ht="23.25" customHeight="1" x14ac:dyDescent="0.25">
      <c r="A604" s="156"/>
      <c r="B604" s="268" t="s">
        <v>595</v>
      </c>
      <c r="C604" s="373" t="s">
        <v>147</v>
      </c>
      <c r="D604" s="373"/>
      <c r="E604" s="373"/>
      <c r="F604" s="33">
        <v>0</v>
      </c>
      <c r="G604" s="77">
        <f>SUM(G605)</f>
        <v>0</v>
      </c>
      <c r="H604" s="269"/>
    </row>
    <row r="605" spans="1:8" ht="23.25" customHeight="1" x14ac:dyDescent="0.25">
      <c r="A605" s="156"/>
      <c r="B605" s="175" t="s">
        <v>416</v>
      </c>
      <c r="C605" s="364" t="s">
        <v>147</v>
      </c>
      <c r="D605" s="364"/>
      <c r="E605" s="364"/>
      <c r="F605" s="17"/>
      <c r="G605" s="22">
        <v>0</v>
      </c>
      <c r="H605" s="69"/>
    </row>
    <row r="606" spans="1:8" ht="21" customHeight="1" x14ac:dyDescent="0.25">
      <c r="A606" s="156"/>
      <c r="B606" s="170" t="s">
        <v>383</v>
      </c>
      <c r="C606" s="378" t="s">
        <v>599</v>
      </c>
      <c r="D606" s="378"/>
      <c r="E606" s="378"/>
      <c r="F606" s="115">
        <f>F607+F615</f>
        <v>47000</v>
      </c>
      <c r="G606" s="115">
        <f>G607+G615</f>
        <v>0</v>
      </c>
      <c r="H606" s="125">
        <f>G606/F606*100</f>
        <v>0</v>
      </c>
    </row>
    <row r="607" spans="1:8" ht="23.25" x14ac:dyDescent="0.25">
      <c r="A607" s="156"/>
      <c r="B607" s="172" t="s">
        <v>384</v>
      </c>
      <c r="C607" s="367" t="s">
        <v>600</v>
      </c>
      <c r="D607" s="367"/>
      <c r="E607" s="367"/>
      <c r="F607" s="155">
        <f>F610+F613</f>
        <v>21000</v>
      </c>
      <c r="G607" s="173">
        <f>G610+G613</f>
        <v>0</v>
      </c>
      <c r="H607" s="174">
        <f>G607/F607*100</f>
        <v>0</v>
      </c>
    </row>
    <row r="608" spans="1:8" x14ac:dyDescent="0.25">
      <c r="A608" s="156"/>
      <c r="B608" s="229" t="s">
        <v>534</v>
      </c>
      <c r="C608" s="370" t="s">
        <v>535</v>
      </c>
      <c r="D608" s="370"/>
      <c r="E608" s="370"/>
      <c r="F608" s="335">
        <v>11000</v>
      </c>
      <c r="G608" s="327">
        <v>0</v>
      </c>
      <c r="H608" s="236">
        <f>G608/F608*100</f>
        <v>0</v>
      </c>
    </row>
    <row r="609" spans="1:8" ht="20.25" customHeight="1" x14ac:dyDescent="0.25">
      <c r="A609" s="156"/>
      <c r="B609" s="229" t="s">
        <v>539</v>
      </c>
      <c r="C609" s="369" t="s">
        <v>540</v>
      </c>
      <c r="D609" s="370"/>
      <c r="E609" s="371"/>
      <c r="F609" s="335">
        <v>10000</v>
      </c>
      <c r="G609" s="327">
        <v>0</v>
      </c>
      <c r="H609" s="236"/>
    </row>
    <row r="610" spans="1:8" x14ac:dyDescent="0.25">
      <c r="A610" s="156"/>
      <c r="B610" s="268" t="s">
        <v>587</v>
      </c>
      <c r="C610" s="372" t="s">
        <v>79</v>
      </c>
      <c r="D610" s="373"/>
      <c r="E610" s="374"/>
      <c r="F610" s="33">
        <v>6000</v>
      </c>
      <c r="G610" s="77">
        <f>SUM(G611:G612)</f>
        <v>0</v>
      </c>
      <c r="H610" s="269"/>
    </row>
    <row r="611" spans="1:8" ht="22.5" customHeight="1" x14ac:dyDescent="0.25">
      <c r="A611" s="156"/>
      <c r="B611" s="175" t="s">
        <v>366</v>
      </c>
      <c r="C611" s="363" t="s">
        <v>88</v>
      </c>
      <c r="D611" s="364"/>
      <c r="E611" s="365"/>
      <c r="F611" s="17"/>
      <c r="G611" s="22">
        <v>0</v>
      </c>
      <c r="H611" s="69"/>
    </row>
    <row r="612" spans="1:8" x14ac:dyDescent="0.25">
      <c r="A612" s="156"/>
      <c r="B612" s="175" t="s">
        <v>336</v>
      </c>
      <c r="C612" s="364" t="s">
        <v>93</v>
      </c>
      <c r="D612" s="364"/>
      <c r="E612" s="364"/>
      <c r="F612" s="17"/>
      <c r="G612" s="22">
        <v>0</v>
      </c>
      <c r="H612" s="69"/>
    </row>
    <row r="613" spans="1:8" ht="24" customHeight="1" x14ac:dyDescent="0.25">
      <c r="A613" s="156"/>
      <c r="B613" s="268" t="s">
        <v>598</v>
      </c>
      <c r="C613" s="372" t="s">
        <v>131</v>
      </c>
      <c r="D613" s="373"/>
      <c r="E613" s="374"/>
      <c r="F613" s="33">
        <v>15000</v>
      </c>
      <c r="G613" s="77">
        <f>SUM(G614)</f>
        <v>0</v>
      </c>
      <c r="H613" s="269"/>
    </row>
    <row r="614" spans="1:8" x14ac:dyDescent="0.25">
      <c r="A614" s="156"/>
      <c r="B614" s="175" t="s">
        <v>381</v>
      </c>
      <c r="C614" s="363" t="s">
        <v>54</v>
      </c>
      <c r="D614" s="364"/>
      <c r="E614" s="365"/>
      <c r="F614" s="17"/>
      <c r="G614" s="22">
        <v>0</v>
      </c>
      <c r="H614" s="69"/>
    </row>
    <row r="615" spans="1:8" ht="34.5" x14ac:dyDescent="0.25">
      <c r="A615" s="156"/>
      <c r="B615" s="172" t="s">
        <v>601</v>
      </c>
      <c r="C615" s="366" t="s">
        <v>602</v>
      </c>
      <c r="D615" s="367"/>
      <c r="E615" s="368"/>
      <c r="F615" s="155">
        <f>F617+F619</f>
        <v>26000</v>
      </c>
      <c r="G615" s="155">
        <f>G617+G619</f>
        <v>0</v>
      </c>
      <c r="H615" s="174">
        <f>G615/F615*100</f>
        <v>0</v>
      </c>
    </row>
    <row r="616" spans="1:8" x14ac:dyDescent="0.25">
      <c r="A616" s="156"/>
      <c r="B616" s="238" t="s">
        <v>534</v>
      </c>
      <c r="C616" s="370" t="s">
        <v>535</v>
      </c>
      <c r="D616" s="370"/>
      <c r="E616" s="370"/>
      <c r="F616" s="335">
        <v>26000</v>
      </c>
      <c r="G616" s="327">
        <v>0</v>
      </c>
      <c r="H616" s="236">
        <f>G616/F616*100</f>
        <v>0</v>
      </c>
    </row>
    <row r="617" spans="1:8" ht="15" customHeight="1" x14ac:dyDescent="0.25">
      <c r="A617" s="156"/>
      <c r="B617" s="268" t="s">
        <v>587</v>
      </c>
      <c r="C617" s="372" t="s">
        <v>79</v>
      </c>
      <c r="D617" s="373"/>
      <c r="E617" s="374"/>
      <c r="F617" s="33">
        <v>0</v>
      </c>
      <c r="G617" s="77">
        <f>SUM(G618)</f>
        <v>0</v>
      </c>
      <c r="H617" s="269"/>
    </row>
    <row r="618" spans="1:8" ht="15" customHeight="1" x14ac:dyDescent="0.25">
      <c r="A618" s="156"/>
      <c r="B618" s="175" t="s">
        <v>336</v>
      </c>
      <c r="C618" s="364" t="s">
        <v>93</v>
      </c>
      <c r="D618" s="364"/>
      <c r="E618" s="364"/>
      <c r="F618" s="17"/>
      <c r="G618" s="22">
        <v>0</v>
      </c>
      <c r="H618" s="69"/>
    </row>
    <row r="619" spans="1:8" ht="22.5" customHeight="1" x14ac:dyDescent="0.25">
      <c r="A619" s="156"/>
      <c r="B619" s="268" t="s">
        <v>594</v>
      </c>
      <c r="C619" s="372" t="s">
        <v>133</v>
      </c>
      <c r="D619" s="373"/>
      <c r="E619" s="374"/>
      <c r="F619" s="33">
        <v>26000</v>
      </c>
      <c r="G619" s="77">
        <f>SUM(G620)</f>
        <v>0</v>
      </c>
      <c r="H619" s="269"/>
    </row>
    <row r="620" spans="1:8" ht="26.25" customHeight="1" x14ac:dyDescent="0.25">
      <c r="A620" s="156"/>
      <c r="B620" s="175" t="s">
        <v>389</v>
      </c>
      <c r="C620" s="363" t="s">
        <v>390</v>
      </c>
      <c r="D620" s="364"/>
      <c r="E620" s="365"/>
      <c r="F620" s="17"/>
      <c r="G620" s="22">
        <v>0</v>
      </c>
      <c r="H620" s="69"/>
    </row>
    <row r="621" spans="1:8" ht="22.5" customHeight="1" x14ac:dyDescent="0.25">
      <c r="A621" s="156"/>
      <c r="B621" s="170" t="s">
        <v>385</v>
      </c>
      <c r="C621" s="378" t="s">
        <v>192</v>
      </c>
      <c r="D621" s="378"/>
      <c r="E621" s="378"/>
      <c r="F621" s="115">
        <f>F622+F638</f>
        <v>353000</v>
      </c>
      <c r="G621" s="115">
        <f>G622+G638</f>
        <v>43810.509999999995</v>
      </c>
      <c r="H621" s="125">
        <f>G621/F621*100</f>
        <v>12.410909348441924</v>
      </c>
    </row>
    <row r="622" spans="1:8" ht="23.25" x14ac:dyDescent="0.25">
      <c r="A622" s="156"/>
      <c r="B622" s="172" t="s">
        <v>386</v>
      </c>
      <c r="C622" s="367" t="s">
        <v>387</v>
      </c>
      <c r="D622" s="367"/>
      <c r="E622" s="367"/>
      <c r="F622" s="155">
        <f>F626+F631+F633+F635</f>
        <v>353000</v>
      </c>
      <c r="G622" s="155">
        <f>G626+G631+G633+G635</f>
        <v>43810.509999999995</v>
      </c>
      <c r="H622" s="174">
        <f>G622/F622*100</f>
        <v>12.410909348441924</v>
      </c>
    </row>
    <row r="623" spans="1:8" ht="13.5" customHeight="1" x14ac:dyDescent="0.25">
      <c r="B623" s="229" t="s">
        <v>529</v>
      </c>
      <c r="C623" s="369" t="s">
        <v>153</v>
      </c>
      <c r="D623" s="370"/>
      <c r="E623" s="371"/>
      <c r="F623" s="336">
        <v>0</v>
      </c>
      <c r="G623" s="350">
        <v>0</v>
      </c>
      <c r="H623" s="247"/>
    </row>
    <row r="624" spans="1:8" ht="12.75" customHeight="1" x14ac:dyDescent="0.25">
      <c r="B624" s="238" t="s">
        <v>534</v>
      </c>
      <c r="C624" s="370" t="s">
        <v>535</v>
      </c>
      <c r="D624" s="370"/>
      <c r="E624" s="370"/>
      <c r="F624" s="336">
        <v>53000</v>
      </c>
      <c r="G624" s="350">
        <v>43810.51</v>
      </c>
      <c r="H624" s="236">
        <f t="shared" ref="H624" si="81">G624/F624*100</f>
        <v>82.66133962264152</v>
      </c>
    </row>
    <row r="625" spans="2:11" ht="12.75" customHeight="1" x14ac:dyDescent="0.25">
      <c r="B625" s="238" t="s">
        <v>530</v>
      </c>
      <c r="C625" s="369" t="s">
        <v>531</v>
      </c>
      <c r="D625" s="370"/>
      <c r="E625" s="371"/>
      <c r="F625" s="336">
        <v>300000</v>
      </c>
      <c r="G625" s="350">
        <v>0</v>
      </c>
      <c r="H625" s="247">
        <f>G625/F625*100</f>
        <v>0</v>
      </c>
      <c r="K625" s="107"/>
    </row>
    <row r="626" spans="2:11" x14ac:dyDescent="0.25">
      <c r="B626" s="268" t="s">
        <v>587</v>
      </c>
      <c r="C626" s="373" t="s">
        <v>79</v>
      </c>
      <c r="D626" s="373"/>
      <c r="E626" s="373"/>
      <c r="F626" s="33">
        <v>130000</v>
      </c>
      <c r="G626" s="77">
        <f>SUM(G627:G630)</f>
        <v>14645.48</v>
      </c>
      <c r="H626" s="269">
        <f>G626/F626*100</f>
        <v>11.265753846153846</v>
      </c>
    </row>
    <row r="627" spans="2:11" x14ac:dyDescent="0.25">
      <c r="B627" s="175" t="s">
        <v>336</v>
      </c>
      <c r="C627" s="364" t="s">
        <v>574</v>
      </c>
      <c r="D627" s="364"/>
      <c r="E627" s="364"/>
      <c r="F627" s="17"/>
      <c r="G627" s="22">
        <v>0</v>
      </c>
      <c r="H627" s="69"/>
    </row>
    <row r="628" spans="2:11" x14ac:dyDescent="0.25">
      <c r="B628" s="175" t="s">
        <v>341</v>
      </c>
      <c r="C628" s="363" t="s">
        <v>100</v>
      </c>
      <c r="D628" s="364"/>
      <c r="E628" s="365"/>
      <c r="F628" s="17"/>
      <c r="G628" s="22">
        <v>857.42</v>
      </c>
      <c r="H628" s="69"/>
    </row>
    <row r="629" spans="2:11" x14ac:dyDescent="0.25">
      <c r="B629" s="175" t="s">
        <v>567</v>
      </c>
      <c r="C629" s="363" t="s">
        <v>129</v>
      </c>
      <c r="D629" s="364"/>
      <c r="E629" s="365"/>
      <c r="F629" s="17"/>
      <c r="G629" s="22">
        <v>0</v>
      </c>
      <c r="H629" s="69"/>
    </row>
    <row r="630" spans="2:11" x14ac:dyDescent="0.25">
      <c r="B630" s="175" t="s">
        <v>346</v>
      </c>
      <c r="C630" s="363" t="s">
        <v>105</v>
      </c>
      <c r="D630" s="364"/>
      <c r="E630" s="365"/>
      <c r="F630" s="17"/>
      <c r="G630" s="22">
        <v>13788.06</v>
      </c>
      <c r="H630" s="69"/>
    </row>
    <row r="631" spans="2:11" ht="15" customHeight="1" x14ac:dyDescent="0.25">
      <c r="B631" s="268" t="s">
        <v>603</v>
      </c>
      <c r="C631" s="373" t="s">
        <v>114</v>
      </c>
      <c r="D631" s="373"/>
      <c r="E631" s="373"/>
      <c r="F631" s="33">
        <v>13000</v>
      </c>
      <c r="G631" s="77">
        <f>SUM(G632)</f>
        <v>0</v>
      </c>
      <c r="H631" s="269">
        <f>G631/F631*100</f>
        <v>0</v>
      </c>
    </row>
    <row r="632" spans="2:11" ht="24" customHeight="1" x14ac:dyDescent="0.25">
      <c r="B632" s="175" t="s">
        <v>388</v>
      </c>
      <c r="C632" s="364" t="s">
        <v>115</v>
      </c>
      <c r="D632" s="364"/>
      <c r="E632" s="364"/>
      <c r="F632" s="17"/>
      <c r="G632" s="22">
        <v>0</v>
      </c>
      <c r="H632" s="69"/>
    </row>
    <row r="633" spans="2:11" ht="17.25" customHeight="1" x14ac:dyDescent="0.25">
      <c r="B633" s="268" t="s">
        <v>590</v>
      </c>
      <c r="C633" s="372" t="s">
        <v>523</v>
      </c>
      <c r="D633" s="373"/>
      <c r="E633" s="374"/>
      <c r="F633" s="33">
        <v>10000</v>
      </c>
      <c r="G633" s="77">
        <f>SUM(G634)</f>
        <v>0</v>
      </c>
      <c r="H633" s="269">
        <f>G633/F633*100</f>
        <v>0</v>
      </c>
    </row>
    <row r="634" spans="2:11" ht="24.75" customHeight="1" x14ac:dyDescent="0.25">
      <c r="B634" s="175" t="s">
        <v>604</v>
      </c>
      <c r="C634" s="363" t="s">
        <v>605</v>
      </c>
      <c r="D634" s="364"/>
      <c r="E634" s="365"/>
      <c r="F634" s="17"/>
      <c r="G634" s="22">
        <v>0</v>
      </c>
      <c r="H634" s="69"/>
    </row>
    <row r="635" spans="2:11" ht="23.25" customHeight="1" x14ac:dyDescent="0.25">
      <c r="B635" s="268" t="s">
        <v>594</v>
      </c>
      <c r="C635" s="372" t="s">
        <v>133</v>
      </c>
      <c r="D635" s="373"/>
      <c r="E635" s="374"/>
      <c r="F635" s="33">
        <v>200000</v>
      </c>
      <c r="G635" s="77">
        <f>SUM(G636:G637)</f>
        <v>29165.03</v>
      </c>
      <c r="H635" s="269">
        <f>G635/F635*100</f>
        <v>14.582514999999999</v>
      </c>
    </row>
    <row r="636" spans="2:11" ht="15" customHeight="1" x14ac:dyDescent="0.25">
      <c r="B636" s="175" t="s">
        <v>369</v>
      </c>
      <c r="C636" s="363" t="s">
        <v>137</v>
      </c>
      <c r="D636" s="364"/>
      <c r="E636" s="365"/>
      <c r="F636" s="17"/>
      <c r="G636" s="22">
        <v>29165.03</v>
      </c>
      <c r="H636" s="69"/>
    </row>
    <row r="637" spans="2:11" ht="23.25" customHeight="1" x14ac:dyDescent="0.25">
      <c r="B637" s="175" t="s">
        <v>389</v>
      </c>
      <c r="C637" s="364" t="s">
        <v>390</v>
      </c>
      <c r="D637" s="364"/>
      <c r="E637" s="364"/>
      <c r="F637" s="17"/>
      <c r="G637" s="22">
        <v>0</v>
      </c>
      <c r="H637" s="69"/>
    </row>
    <row r="638" spans="2:11" ht="23.25" customHeight="1" x14ac:dyDescent="0.25">
      <c r="B638" s="172" t="s">
        <v>606</v>
      </c>
      <c r="C638" s="366" t="s">
        <v>607</v>
      </c>
      <c r="D638" s="367"/>
      <c r="E638" s="368"/>
      <c r="F638" s="155">
        <f>F641</f>
        <v>0</v>
      </c>
      <c r="G638" s="173">
        <f>G641</f>
        <v>0</v>
      </c>
      <c r="H638" s="174" t="e">
        <f>G638/F638*100</f>
        <v>#DIV/0!</v>
      </c>
    </row>
    <row r="639" spans="2:11" ht="15" customHeight="1" x14ac:dyDescent="0.25">
      <c r="B639" s="229" t="s">
        <v>529</v>
      </c>
      <c r="C639" s="369" t="s">
        <v>153</v>
      </c>
      <c r="D639" s="370"/>
      <c r="E639" s="371"/>
      <c r="F639" s="335">
        <v>0</v>
      </c>
      <c r="G639" s="327">
        <v>0</v>
      </c>
      <c r="H639" s="250" t="e">
        <f t="shared" ref="H639:H640" si="82">G639/F639*100</f>
        <v>#DIV/0!</v>
      </c>
    </row>
    <row r="640" spans="2:11" ht="15.75" customHeight="1" x14ac:dyDescent="0.25">
      <c r="B640" s="229" t="s">
        <v>530</v>
      </c>
      <c r="C640" s="369" t="s">
        <v>531</v>
      </c>
      <c r="D640" s="370"/>
      <c r="E640" s="371"/>
      <c r="F640" s="335">
        <v>0</v>
      </c>
      <c r="G640" s="327">
        <v>0</v>
      </c>
      <c r="H640" s="236" t="e">
        <f t="shared" si="82"/>
        <v>#DIV/0!</v>
      </c>
    </row>
    <row r="641" spans="2:8" ht="16.5" customHeight="1" x14ac:dyDescent="0.25">
      <c r="B641" s="268" t="s">
        <v>587</v>
      </c>
      <c r="C641" s="373" t="s">
        <v>79</v>
      </c>
      <c r="D641" s="373"/>
      <c r="E641" s="373"/>
      <c r="F641" s="33">
        <v>0</v>
      </c>
      <c r="G641" s="77">
        <f>SUM(G642)</f>
        <v>0</v>
      </c>
      <c r="H641" s="269"/>
    </row>
    <row r="642" spans="2:8" ht="18.75" customHeight="1" x14ac:dyDescent="0.25">
      <c r="B642" s="175" t="s">
        <v>339</v>
      </c>
      <c r="C642" s="363" t="s">
        <v>98</v>
      </c>
      <c r="D642" s="364"/>
      <c r="E642" s="365"/>
      <c r="F642" s="17"/>
      <c r="G642" s="22">
        <v>0</v>
      </c>
      <c r="H642" s="69"/>
    </row>
    <row r="643" spans="2:8" ht="26.25" customHeight="1" x14ac:dyDescent="0.25">
      <c r="B643" s="170" t="s">
        <v>391</v>
      </c>
      <c r="C643" s="378" t="s">
        <v>392</v>
      </c>
      <c r="D643" s="378"/>
      <c r="E643" s="378"/>
      <c r="F643" s="115">
        <f>F644+F651+F656</f>
        <v>198300</v>
      </c>
      <c r="G643" s="115">
        <f>G644+G651+G656</f>
        <v>26720.170000000002</v>
      </c>
      <c r="H643" s="125">
        <f>G643/F643*100</f>
        <v>13.474619263741804</v>
      </c>
    </row>
    <row r="644" spans="2:8" ht="33" customHeight="1" x14ac:dyDescent="0.25">
      <c r="B644" s="172" t="s">
        <v>393</v>
      </c>
      <c r="C644" s="367" t="s">
        <v>394</v>
      </c>
      <c r="D644" s="367"/>
      <c r="E644" s="367"/>
      <c r="F644" s="155">
        <f>F647+F649</f>
        <v>53300</v>
      </c>
      <c r="G644" s="173">
        <f>G647+G649</f>
        <v>26070.170000000002</v>
      </c>
      <c r="H644" s="174">
        <f>G644/F644*100</f>
        <v>48.912138836772989</v>
      </c>
    </row>
    <row r="645" spans="2:8" ht="16.5" customHeight="1" x14ac:dyDescent="0.25">
      <c r="B645" s="229" t="s">
        <v>529</v>
      </c>
      <c r="C645" s="369" t="s">
        <v>153</v>
      </c>
      <c r="D645" s="370"/>
      <c r="E645" s="371"/>
      <c r="F645" s="336">
        <v>0</v>
      </c>
      <c r="G645" s="350">
        <v>0</v>
      </c>
      <c r="H645" s="247"/>
    </row>
    <row r="646" spans="2:8" x14ac:dyDescent="0.25">
      <c r="B646" s="229" t="s">
        <v>534</v>
      </c>
      <c r="C646" s="370" t="s">
        <v>535</v>
      </c>
      <c r="D646" s="370"/>
      <c r="E646" s="370"/>
      <c r="F646" s="335">
        <v>53300</v>
      </c>
      <c r="G646" s="327">
        <v>26070.17</v>
      </c>
      <c r="H646" s="236">
        <f>G646/F646*100</f>
        <v>48.912138836772975</v>
      </c>
    </row>
    <row r="647" spans="2:8" x14ac:dyDescent="0.25">
      <c r="B647" s="268" t="s">
        <v>593</v>
      </c>
      <c r="C647" s="373" t="s">
        <v>107</v>
      </c>
      <c r="D647" s="373"/>
      <c r="E647" s="373"/>
      <c r="F647" s="33">
        <v>3500</v>
      </c>
      <c r="G647" s="77">
        <f>SUM(G648)</f>
        <v>1184.6500000000001</v>
      </c>
      <c r="H647" s="269">
        <f>G647/F647*100</f>
        <v>33.847142857142856</v>
      </c>
    </row>
    <row r="648" spans="2:8" ht="25.5" customHeight="1" x14ac:dyDescent="0.25">
      <c r="B648" s="175" t="s">
        <v>347</v>
      </c>
      <c r="C648" s="364" t="s">
        <v>395</v>
      </c>
      <c r="D648" s="364"/>
      <c r="E648" s="364"/>
      <c r="F648" s="17"/>
      <c r="G648" s="22">
        <v>1184.6500000000001</v>
      </c>
      <c r="H648" s="69"/>
    </row>
    <row r="649" spans="2:8" ht="36.75" customHeight="1" x14ac:dyDescent="0.25">
      <c r="B649" s="268" t="s">
        <v>608</v>
      </c>
      <c r="C649" s="373" t="s">
        <v>248</v>
      </c>
      <c r="D649" s="373"/>
      <c r="E649" s="373"/>
      <c r="F649" s="33">
        <v>49800</v>
      </c>
      <c r="G649" s="77">
        <f>SUM(G650)</f>
        <v>24885.52</v>
      </c>
      <c r="H649" s="269">
        <f>G649/F649*100</f>
        <v>49.970923694779117</v>
      </c>
    </row>
    <row r="650" spans="2:8" ht="24.75" customHeight="1" x14ac:dyDescent="0.25">
      <c r="B650" s="175" t="s">
        <v>396</v>
      </c>
      <c r="C650" s="364" t="s">
        <v>253</v>
      </c>
      <c r="D650" s="364"/>
      <c r="E650" s="364"/>
      <c r="F650" s="17"/>
      <c r="G650" s="22">
        <v>24885.52</v>
      </c>
      <c r="H650" s="69"/>
    </row>
    <row r="651" spans="2:8" ht="35.25" customHeight="1" x14ac:dyDescent="0.25">
      <c r="B651" s="172" t="s">
        <v>397</v>
      </c>
      <c r="C651" s="367" t="s">
        <v>609</v>
      </c>
      <c r="D651" s="367"/>
      <c r="E651" s="367"/>
      <c r="F651" s="155">
        <f>F653</f>
        <v>30000</v>
      </c>
      <c r="G651" s="155">
        <f>G653</f>
        <v>650</v>
      </c>
      <c r="H651" s="174">
        <f>G651/F651*100</f>
        <v>2.166666666666667</v>
      </c>
    </row>
    <row r="652" spans="2:8" x14ac:dyDescent="0.25">
      <c r="B652" s="229" t="s">
        <v>534</v>
      </c>
      <c r="C652" s="370" t="s">
        <v>535</v>
      </c>
      <c r="D652" s="370"/>
      <c r="E652" s="370"/>
      <c r="F652" s="335">
        <v>30000</v>
      </c>
      <c r="G652" s="327">
        <v>650</v>
      </c>
      <c r="H652" s="236">
        <f>G652/F652*100</f>
        <v>2.166666666666667</v>
      </c>
    </row>
    <row r="653" spans="2:8" x14ac:dyDescent="0.25">
      <c r="B653" s="268" t="s">
        <v>587</v>
      </c>
      <c r="C653" s="373" t="s">
        <v>79</v>
      </c>
      <c r="D653" s="373"/>
      <c r="E653" s="373"/>
      <c r="F653" s="33">
        <v>30000</v>
      </c>
      <c r="G653" s="77">
        <f>SUM(G654:G655)</f>
        <v>650</v>
      </c>
      <c r="H653" s="269">
        <f>G653/F653*100</f>
        <v>2.166666666666667</v>
      </c>
    </row>
    <row r="654" spans="2:8" x14ac:dyDescent="0.25">
      <c r="B654" s="175" t="s">
        <v>336</v>
      </c>
      <c r="C654" s="364" t="s">
        <v>93</v>
      </c>
      <c r="D654" s="364"/>
      <c r="E654" s="364"/>
      <c r="F654" s="17"/>
      <c r="G654" s="22">
        <v>650</v>
      </c>
      <c r="H654" s="69"/>
    </row>
    <row r="655" spans="2:8" x14ac:dyDescent="0.25">
      <c r="B655" s="175" t="s">
        <v>339</v>
      </c>
      <c r="C655" s="364" t="s">
        <v>98</v>
      </c>
      <c r="D655" s="364"/>
      <c r="E655" s="364"/>
      <c r="F655" s="17"/>
      <c r="G655" s="22">
        <v>0</v>
      </c>
      <c r="H655" s="69"/>
    </row>
    <row r="656" spans="2:8" ht="34.5" x14ac:dyDescent="0.25">
      <c r="B656" s="172" t="s">
        <v>610</v>
      </c>
      <c r="C656" s="366" t="s">
        <v>611</v>
      </c>
      <c r="D656" s="367"/>
      <c r="E656" s="368"/>
      <c r="F656" s="155">
        <f>F660+F662</f>
        <v>115000</v>
      </c>
      <c r="G656" s="173">
        <f>G660+G662</f>
        <v>0</v>
      </c>
      <c r="H656" s="174">
        <f>G656/F656*100</f>
        <v>0</v>
      </c>
    </row>
    <row r="657" spans="2:8" x14ac:dyDescent="0.25">
      <c r="B657" s="229" t="s">
        <v>534</v>
      </c>
      <c r="C657" s="369" t="s">
        <v>535</v>
      </c>
      <c r="D657" s="370"/>
      <c r="E657" s="371"/>
      <c r="F657" s="335">
        <v>15000</v>
      </c>
      <c r="G657" s="327">
        <v>0</v>
      </c>
      <c r="H657" s="250">
        <f t="shared" ref="H657:H659" si="83">G657/F657*100</f>
        <v>0</v>
      </c>
    </row>
    <row r="658" spans="2:8" x14ac:dyDescent="0.25">
      <c r="B658" s="229" t="s">
        <v>530</v>
      </c>
      <c r="C658" s="369" t="s">
        <v>531</v>
      </c>
      <c r="D658" s="370"/>
      <c r="E658" s="371"/>
      <c r="F658" s="335">
        <v>100000</v>
      </c>
      <c r="G658" s="327">
        <v>0</v>
      </c>
      <c r="H658" s="250">
        <f t="shared" si="83"/>
        <v>0</v>
      </c>
    </row>
    <row r="659" spans="2:8" ht="23.25" customHeight="1" x14ac:dyDescent="0.25">
      <c r="B659" s="237" t="s">
        <v>539</v>
      </c>
      <c r="C659" s="369" t="s">
        <v>612</v>
      </c>
      <c r="D659" s="370"/>
      <c r="E659" s="371"/>
      <c r="F659" s="335">
        <v>0</v>
      </c>
      <c r="G659" s="327">
        <v>0</v>
      </c>
      <c r="H659" s="250" t="e">
        <f t="shared" si="83"/>
        <v>#DIV/0!</v>
      </c>
    </row>
    <row r="660" spans="2:8" x14ac:dyDescent="0.25">
      <c r="B660" s="268" t="s">
        <v>587</v>
      </c>
      <c r="C660" s="372" t="s">
        <v>79</v>
      </c>
      <c r="D660" s="373"/>
      <c r="E660" s="374"/>
      <c r="F660" s="33">
        <v>15000</v>
      </c>
      <c r="G660" s="77">
        <f>SUM(G661)</f>
        <v>0</v>
      </c>
      <c r="H660" s="269">
        <f>G660/F660*100</f>
        <v>0</v>
      </c>
    </row>
    <row r="661" spans="2:8" ht="24" customHeight="1" x14ac:dyDescent="0.25">
      <c r="B661" s="175" t="s">
        <v>336</v>
      </c>
      <c r="C661" s="363" t="s">
        <v>613</v>
      </c>
      <c r="D661" s="364"/>
      <c r="E661" s="365"/>
      <c r="F661" s="17"/>
      <c r="G661" s="22">
        <v>0</v>
      </c>
      <c r="H661" s="69"/>
    </row>
    <row r="662" spans="2:8" ht="24.75" customHeight="1" x14ac:dyDescent="0.25">
      <c r="B662" s="268" t="s">
        <v>594</v>
      </c>
      <c r="C662" s="372" t="s">
        <v>133</v>
      </c>
      <c r="D662" s="373"/>
      <c r="E662" s="374"/>
      <c r="F662" s="33">
        <v>100000</v>
      </c>
      <c r="G662" s="77">
        <f>SUM(G663)</f>
        <v>0</v>
      </c>
      <c r="H662" s="269">
        <f>G662/F662*100</f>
        <v>0</v>
      </c>
    </row>
    <row r="663" spans="2:8" x14ac:dyDescent="0.25">
      <c r="B663" s="175" t="s">
        <v>369</v>
      </c>
      <c r="C663" s="363" t="s">
        <v>137</v>
      </c>
      <c r="D663" s="364"/>
      <c r="E663" s="365"/>
      <c r="F663" s="17"/>
      <c r="G663" s="22">
        <v>0</v>
      </c>
      <c r="H663" s="69"/>
    </row>
    <row r="664" spans="2:8" ht="22.5" customHeight="1" x14ac:dyDescent="0.25">
      <c r="B664" s="170" t="s">
        <v>398</v>
      </c>
      <c r="C664" s="378" t="s">
        <v>400</v>
      </c>
      <c r="D664" s="378"/>
      <c r="E664" s="378"/>
      <c r="F664" s="115">
        <f>F665</f>
        <v>740000</v>
      </c>
      <c r="G664" s="171">
        <f>G665</f>
        <v>13433.22</v>
      </c>
      <c r="H664" s="125">
        <f>G664/F664*100</f>
        <v>1.8152999999999999</v>
      </c>
    </row>
    <row r="665" spans="2:8" ht="33.75" customHeight="1" x14ac:dyDescent="0.25">
      <c r="B665" s="172" t="s">
        <v>399</v>
      </c>
      <c r="C665" s="367" t="s">
        <v>400</v>
      </c>
      <c r="D665" s="367"/>
      <c r="E665" s="367"/>
      <c r="F665" s="155">
        <f>F669+F671+F673</f>
        <v>740000</v>
      </c>
      <c r="G665" s="173">
        <f>G669+G671+G673</f>
        <v>13433.22</v>
      </c>
      <c r="H665" s="174">
        <f>G665/F665*100</f>
        <v>1.8152999999999999</v>
      </c>
    </row>
    <row r="666" spans="2:8" ht="18.75" customHeight="1" x14ac:dyDescent="0.25">
      <c r="B666" s="270" t="s">
        <v>534</v>
      </c>
      <c r="C666" s="387" t="s">
        <v>535</v>
      </c>
      <c r="D666" s="388"/>
      <c r="E666" s="389"/>
      <c r="F666" s="335">
        <v>40000</v>
      </c>
      <c r="G666" s="327">
        <f>G665-G668</f>
        <v>10207.98</v>
      </c>
      <c r="H666" s="250">
        <f t="shared" ref="H666:H667" si="84">G666/F666*100</f>
        <v>25.519949999999998</v>
      </c>
    </row>
    <row r="667" spans="2:8" ht="22.5" customHeight="1" x14ac:dyDescent="0.25">
      <c r="B667" s="237" t="s">
        <v>532</v>
      </c>
      <c r="C667" s="369" t="s">
        <v>597</v>
      </c>
      <c r="D667" s="370"/>
      <c r="E667" s="371"/>
      <c r="F667" s="227">
        <v>700000</v>
      </c>
      <c r="G667" s="327">
        <v>0</v>
      </c>
      <c r="H667" s="250">
        <f t="shared" si="84"/>
        <v>0</v>
      </c>
    </row>
    <row r="668" spans="2:8" ht="24" customHeight="1" x14ac:dyDescent="0.25">
      <c r="B668" s="237" t="s">
        <v>539</v>
      </c>
      <c r="C668" s="369" t="s">
        <v>540</v>
      </c>
      <c r="D668" s="370"/>
      <c r="E668" s="371"/>
      <c r="F668" s="227">
        <v>0</v>
      </c>
      <c r="G668" s="327">
        <v>3225.24</v>
      </c>
      <c r="H668" s="250"/>
    </row>
    <row r="669" spans="2:8" ht="17.25" customHeight="1" x14ac:dyDescent="0.25">
      <c r="B669" s="268" t="s">
        <v>590</v>
      </c>
      <c r="C669" s="372" t="s">
        <v>523</v>
      </c>
      <c r="D669" s="373"/>
      <c r="E669" s="374"/>
      <c r="F669" s="33">
        <v>40000</v>
      </c>
      <c r="G669" s="77">
        <f>SUM(G670)</f>
        <v>13433.22</v>
      </c>
      <c r="H669" s="269">
        <f>G669/F669*100</f>
        <v>33.58305</v>
      </c>
    </row>
    <row r="670" spans="2:8" ht="22.5" customHeight="1" x14ac:dyDescent="0.25">
      <c r="B670" s="175" t="s">
        <v>604</v>
      </c>
      <c r="C670" s="363" t="s">
        <v>614</v>
      </c>
      <c r="D670" s="364"/>
      <c r="E670" s="365"/>
      <c r="F670" s="17"/>
      <c r="G670" s="22">
        <v>13433.22</v>
      </c>
      <c r="H670" s="69"/>
    </row>
    <row r="671" spans="2:8" ht="22.5" customHeight="1" x14ac:dyDescent="0.25">
      <c r="B671" s="268" t="s">
        <v>598</v>
      </c>
      <c r="C671" s="372" t="s">
        <v>131</v>
      </c>
      <c r="D671" s="373"/>
      <c r="E671" s="374"/>
      <c r="F671" s="33">
        <v>100000</v>
      </c>
      <c r="G671" s="77">
        <f>SUM(G672)</f>
        <v>0</v>
      </c>
      <c r="H671" s="271">
        <f>G671/F671*100</f>
        <v>0</v>
      </c>
    </row>
    <row r="672" spans="2:8" ht="18" customHeight="1" x14ac:dyDescent="0.25">
      <c r="B672" s="175" t="s">
        <v>381</v>
      </c>
      <c r="C672" s="364" t="s">
        <v>54</v>
      </c>
      <c r="D672" s="364"/>
      <c r="E672" s="364"/>
      <c r="F672" s="17"/>
      <c r="G672" s="22">
        <v>0</v>
      </c>
      <c r="H672" s="69"/>
    </row>
    <row r="673" spans="2:11" ht="24.75" customHeight="1" x14ac:dyDescent="0.25">
      <c r="B673" s="268" t="s">
        <v>594</v>
      </c>
      <c r="C673" s="372" t="s">
        <v>133</v>
      </c>
      <c r="D673" s="373"/>
      <c r="E673" s="374"/>
      <c r="F673" s="33">
        <v>600000</v>
      </c>
      <c r="G673" s="77">
        <f>SUM(G674)</f>
        <v>0</v>
      </c>
      <c r="H673" s="271">
        <f>G673/F673*100</f>
        <v>0</v>
      </c>
    </row>
    <row r="674" spans="2:11" ht="18" customHeight="1" x14ac:dyDescent="0.25">
      <c r="B674" s="175" t="s">
        <v>369</v>
      </c>
      <c r="C674" s="363" t="s">
        <v>137</v>
      </c>
      <c r="D674" s="364"/>
      <c r="E674" s="365"/>
      <c r="F674" s="17"/>
      <c r="G674" s="22">
        <v>0</v>
      </c>
      <c r="H674" s="69"/>
    </row>
    <row r="675" spans="2:11" ht="24" customHeight="1" x14ac:dyDescent="0.25">
      <c r="B675" s="170" t="s">
        <v>674</v>
      </c>
      <c r="C675" s="553" t="s">
        <v>675</v>
      </c>
      <c r="D675" s="378"/>
      <c r="E675" s="401"/>
      <c r="F675" s="115">
        <f>F676</f>
        <v>100000</v>
      </c>
      <c r="G675" s="171">
        <f>G676</f>
        <v>0</v>
      </c>
      <c r="H675" s="125"/>
    </row>
    <row r="676" spans="2:11" ht="35.25" customHeight="1" x14ac:dyDescent="0.25">
      <c r="B676" s="172" t="s">
        <v>676</v>
      </c>
      <c r="C676" s="366" t="s">
        <v>677</v>
      </c>
      <c r="D676" s="367"/>
      <c r="E676" s="368"/>
      <c r="F676" s="155">
        <f>F678</f>
        <v>100000</v>
      </c>
      <c r="G676" s="173">
        <f>G678</f>
        <v>0</v>
      </c>
      <c r="H676" s="174"/>
    </row>
    <row r="677" spans="2:11" ht="18" customHeight="1" x14ac:dyDescent="0.25">
      <c r="B677" s="229" t="s">
        <v>534</v>
      </c>
      <c r="C677" s="369" t="s">
        <v>535</v>
      </c>
      <c r="D677" s="370"/>
      <c r="E677" s="371"/>
      <c r="F677" s="227">
        <v>100000</v>
      </c>
      <c r="G677" s="340">
        <v>0</v>
      </c>
      <c r="H677" s="236"/>
    </row>
    <row r="678" spans="2:11" ht="23.25" customHeight="1" x14ac:dyDescent="0.25">
      <c r="B678" s="268" t="s">
        <v>594</v>
      </c>
      <c r="C678" s="372" t="s">
        <v>133</v>
      </c>
      <c r="D678" s="373"/>
      <c r="E678" s="374"/>
      <c r="F678" s="33">
        <v>100000</v>
      </c>
      <c r="G678" s="77">
        <f>SUM(G679)</f>
        <v>0</v>
      </c>
      <c r="H678" s="269"/>
    </row>
    <row r="679" spans="2:11" ht="18" customHeight="1" x14ac:dyDescent="0.25">
      <c r="B679" s="175" t="s">
        <v>369</v>
      </c>
      <c r="C679" s="363" t="s">
        <v>137</v>
      </c>
      <c r="D679" s="364"/>
      <c r="E679" s="365"/>
      <c r="F679" s="17"/>
      <c r="G679" s="22">
        <v>0</v>
      </c>
      <c r="H679" s="69"/>
    </row>
    <row r="680" spans="2:11" ht="21.75" customHeight="1" x14ac:dyDescent="0.25">
      <c r="B680" s="168" t="s">
        <v>401</v>
      </c>
      <c r="C680" s="404" t="s">
        <v>275</v>
      </c>
      <c r="D680" s="404"/>
      <c r="E680" s="404"/>
      <c r="F680" s="42">
        <f>F685+F696+F701+F717</f>
        <v>1435000</v>
      </c>
      <c r="G680" s="42">
        <f>G685+G696+G701+G717</f>
        <v>7875</v>
      </c>
      <c r="H680" s="169">
        <f>G680/F680*100</f>
        <v>0.54878048780487798</v>
      </c>
      <c r="K680" s="107"/>
    </row>
    <row r="681" spans="2:11" ht="17.25" customHeight="1" x14ac:dyDescent="0.25">
      <c r="B681" s="230" t="s">
        <v>529</v>
      </c>
      <c r="C681" s="375" t="s">
        <v>153</v>
      </c>
      <c r="D681" s="376"/>
      <c r="E681" s="377"/>
      <c r="F681" s="233">
        <f>F687+F693+F698+F714</f>
        <v>55000</v>
      </c>
      <c r="G681" s="233">
        <f>G687+G693+G698+G714</f>
        <v>0</v>
      </c>
      <c r="H681" s="234">
        <f>G681/F681*100</f>
        <v>0</v>
      </c>
      <c r="K681" s="107"/>
    </row>
    <row r="682" spans="2:11" ht="15.75" customHeight="1" x14ac:dyDescent="0.25">
      <c r="B682" s="230" t="s">
        <v>534</v>
      </c>
      <c r="C682" s="375" t="s">
        <v>155</v>
      </c>
      <c r="D682" s="376"/>
      <c r="E682" s="377"/>
      <c r="F682" s="233">
        <f>F688+F719</f>
        <v>30000</v>
      </c>
      <c r="G682" s="233">
        <f>G688+G719</f>
        <v>7875</v>
      </c>
      <c r="H682" s="234">
        <f t="shared" ref="H682:H690" si="85">G682/F682*100</f>
        <v>26.25</v>
      </c>
    </row>
    <row r="683" spans="2:11" ht="11.25" customHeight="1" x14ac:dyDescent="0.25">
      <c r="B683" s="230" t="s">
        <v>530</v>
      </c>
      <c r="C683" s="375" t="s">
        <v>531</v>
      </c>
      <c r="D683" s="376"/>
      <c r="E683" s="377"/>
      <c r="F683" s="233">
        <f>F689+F703+F710+F720</f>
        <v>1350000</v>
      </c>
      <c r="G683" s="233">
        <f>G689+G703+G710+G720</f>
        <v>0</v>
      </c>
      <c r="H683" s="234">
        <f t="shared" si="85"/>
        <v>0</v>
      </c>
    </row>
    <row r="684" spans="2:11" ht="24.75" customHeight="1" x14ac:dyDescent="0.25">
      <c r="B684" s="230" t="s">
        <v>539</v>
      </c>
      <c r="C684" s="375" t="s">
        <v>540</v>
      </c>
      <c r="D684" s="376"/>
      <c r="E684" s="377"/>
      <c r="F684" s="233">
        <f>F704</f>
        <v>0</v>
      </c>
      <c r="G684" s="233">
        <f>G704</f>
        <v>0</v>
      </c>
      <c r="H684" s="234" t="e">
        <f t="shared" si="85"/>
        <v>#DIV/0!</v>
      </c>
    </row>
    <row r="685" spans="2:11" ht="24.75" customHeight="1" x14ac:dyDescent="0.25">
      <c r="B685" s="170" t="s">
        <v>402</v>
      </c>
      <c r="C685" s="378" t="s">
        <v>403</v>
      </c>
      <c r="D685" s="378"/>
      <c r="E685" s="378"/>
      <c r="F685" s="115">
        <f>F686+F692</f>
        <v>60000</v>
      </c>
      <c r="G685" s="171">
        <f>G686+G692</f>
        <v>7875</v>
      </c>
      <c r="H685" s="125">
        <f t="shared" si="85"/>
        <v>13.125</v>
      </c>
    </row>
    <row r="686" spans="2:11" ht="36.75" customHeight="1" x14ac:dyDescent="0.25">
      <c r="B686" s="172" t="s">
        <v>404</v>
      </c>
      <c r="C686" s="366" t="s">
        <v>405</v>
      </c>
      <c r="D686" s="367"/>
      <c r="E686" s="368"/>
      <c r="F686" s="155">
        <f>F690</f>
        <v>30000</v>
      </c>
      <c r="G686" s="173">
        <f>G690</f>
        <v>7875</v>
      </c>
      <c r="H686" s="174">
        <f t="shared" si="85"/>
        <v>26.25</v>
      </c>
    </row>
    <row r="687" spans="2:11" ht="16.5" customHeight="1" x14ac:dyDescent="0.25">
      <c r="B687" s="229" t="s">
        <v>529</v>
      </c>
      <c r="C687" s="369" t="s">
        <v>153</v>
      </c>
      <c r="D687" s="370"/>
      <c r="E687" s="371"/>
      <c r="F687" s="335">
        <v>0</v>
      </c>
      <c r="G687" s="327">
        <v>0</v>
      </c>
      <c r="H687" s="236" t="e">
        <f t="shared" si="85"/>
        <v>#DIV/0!</v>
      </c>
    </row>
    <row r="688" spans="2:11" ht="15.75" customHeight="1" x14ac:dyDescent="0.25">
      <c r="B688" s="229" t="s">
        <v>534</v>
      </c>
      <c r="C688" s="369" t="s">
        <v>535</v>
      </c>
      <c r="D688" s="370"/>
      <c r="E688" s="371"/>
      <c r="F688" s="335">
        <v>30000</v>
      </c>
      <c r="G688" s="327">
        <v>7875</v>
      </c>
      <c r="H688" s="236">
        <f t="shared" si="85"/>
        <v>26.25</v>
      </c>
    </row>
    <row r="689" spans="2:8" ht="14.25" customHeight="1" x14ac:dyDescent="0.25">
      <c r="B689" s="229" t="s">
        <v>530</v>
      </c>
      <c r="C689" s="369" t="s">
        <v>531</v>
      </c>
      <c r="D689" s="370"/>
      <c r="E689" s="371"/>
      <c r="F689" s="335">
        <v>0</v>
      </c>
      <c r="G689" s="327">
        <v>0</v>
      </c>
      <c r="H689" s="236" t="e">
        <f t="shared" si="85"/>
        <v>#DIV/0!</v>
      </c>
    </row>
    <row r="690" spans="2:8" ht="24.75" customHeight="1" x14ac:dyDescent="0.25">
      <c r="B690" s="268" t="s">
        <v>594</v>
      </c>
      <c r="C690" s="372" t="s">
        <v>133</v>
      </c>
      <c r="D690" s="373"/>
      <c r="E690" s="374"/>
      <c r="F690" s="33">
        <v>30000</v>
      </c>
      <c r="G690" s="77">
        <f>SUM(G691)</f>
        <v>7875</v>
      </c>
      <c r="H690" s="269">
        <f t="shared" si="85"/>
        <v>26.25</v>
      </c>
    </row>
    <row r="691" spans="2:8" ht="18.75" customHeight="1" x14ac:dyDescent="0.25">
      <c r="B691" s="175" t="s">
        <v>406</v>
      </c>
      <c r="C691" s="363" t="s">
        <v>145</v>
      </c>
      <c r="D691" s="364"/>
      <c r="E691" s="365"/>
      <c r="F691" s="17"/>
      <c r="G691" s="22">
        <v>7875</v>
      </c>
      <c r="H691" s="69"/>
    </row>
    <row r="692" spans="2:8" ht="38.25" customHeight="1" x14ac:dyDescent="0.25">
      <c r="B692" s="172" t="s">
        <v>615</v>
      </c>
      <c r="C692" s="366" t="s">
        <v>616</v>
      </c>
      <c r="D692" s="367"/>
      <c r="E692" s="368"/>
      <c r="F692" s="155">
        <f>F694</f>
        <v>30000</v>
      </c>
      <c r="G692" s="173">
        <f>G694</f>
        <v>0</v>
      </c>
      <c r="H692" s="174">
        <f>G692/F692*100</f>
        <v>0</v>
      </c>
    </row>
    <row r="693" spans="2:8" ht="15.75" customHeight="1" x14ac:dyDescent="0.25">
      <c r="B693" s="229" t="s">
        <v>529</v>
      </c>
      <c r="C693" s="369" t="s">
        <v>153</v>
      </c>
      <c r="D693" s="370"/>
      <c r="E693" s="371"/>
      <c r="F693" s="335">
        <v>30000</v>
      </c>
      <c r="G693" s="327">
        <v>0</v>
      </c>
      <c r="H693" s="236">
        <f>G693/F693*100</f>
        <v>0</v>
      </c>
    </row>
    <row r="694" spans="2:8" ht="27" customHeight="1" x14ac:dyDescent="0.25">
      <c r="B694" s="268" t="s">
        <v>594</v>
      </c>
      <c r="C694" s="372" t="s">
        <v>133</v>
      </c>
      <c r="D694" s="373"/>
      <c r="E694" s="374"/>
      <c r="F694" s="33">
        <v>30000</v>
      </c>
      <c r="G694" s="77">
        <f>SUM(G695)</f>
        <v>0</v>
      </c>
      <c r="H694" s="269">
        <f>G694/F694*100</f>
        <v>0</v>
      </c>
    </row>
    <row r="695" spans="2:8" ht="16.5" customHeight="1" x14ac:dyDescent="0.25">
      <c r="B695" s="175" t="s">
        <v>406</v>
      </c>
      <c r="C695" s="363" t="s">
        <v>145</v>
      </c>
      <c r="D695" s="364"/>
      <c r="E695" s="365"/>
      <c r="F695" s="17"/>
      <c r="G695" s="22">
        <v>0</v>
      </c>
      <c r="H695" s="69"/>
    </row>
    <row r="696" spans="2:8" ht="25.5" customHeight="1" x14ac:dyDescent="0.25">
      <c r="B696" s="170" t="s">
        <v>407</v>
      </c>
      <c r="C696" s="378" t="s">
        <v>408</v>
      </c>
      <c r="D696" s="378"/>
      <c r="E696" s="378"/>
      <c r="F696" s="115">
        <f>F697</f>
        <v>20000</v>
      </c>
      <c r="G696" s="171">
        <f>G697</f>
        <v>0</v>
      </c>
      <c r="H696" s="125">
        <f>G696/F696*100</f>
        <v>0</v>
      </c>
    </row>
    <row r="697" spans="2:8" ht="27" customHeight="1" x14ac:dyDescent="0.25">
      <c r="B697" s="172" t="s">
        <v>409</v>
      </c>
      <c r="C697" s="367" t="s">
        <v>410</v>
      </c>
      <c r="D697" s="367"/>
      <c r="E697" s="367"/>
      <c r="F697" s="155">
        <f>F699</f>
        <v>20000</v>
      </c>
      <c r="G697" s="173">
        <f>G699</f>
        <v>0</v>
      </c>
      <c r="H697" s="174">
        <f>G697/F697*100</f>
        <v>0</v>
      </c>
    </row>
    <row r="698" spans="2:8" x14ac:dyDescent="0.25">
      <c r="B698" s="229" t="s">
        <v>529</v>
      </c>
      <c r="C698" s="369" t="s">
        <v>153</v>
      </c>
      <c r="D698" s="370"/>
      <c r="E698" s="371"/>
      <c r="F698" s="335">
        <v>20000</v>
      </c>
      <c r="G698" s="327">
        <v>0</v>
      </c>
      <c r="H698" s="236">
        <f>G698/F698*100</f>
        <v>0</v>
      </c>
    </row>
    <row r="699" spans="2:8" x14ac:dyDescent="0.25">
      <c r="B699" s="268" t="s">
        <v>587</v>
      </c>
      <c r="C699" s="373" t="s">
        <v>79</v>
      </c>
      <c r="D699" s="373"/>
      <c r="E699" s="373"/>
      <c r="F699" s="33">
        <v>20000</v>
      </c>
      <c r="G699" s="77">
        <f>SUM(G700)</f>
        <v>0</v>
      </c>
      <c r="H699" s="269">
        <f>G699/F699*100</f>
        <v>0</v>
      </c>
    </row>
    <row r="700" spans="2:8" ht="15.75" customHeight="1" x14ac:dyDescent="0.25">
      <c r="B700" s="175" t="s">
        <v>339</v>
      </c>
      <c r="C700" s="364" t="s">
        <v>98</v>
      </c>
      <c r="D700" s="364"/>
      <c r="E700" s="364"/>
      <c r="F700" s="17"/>
      <c r="G700" s="22">
        <v>0</v>
      </c>
      <c r="H700" s="69"/>
    </row>
    <row r="701" spans="2:8" ht="21" customHeight="1" x14ac:dyDescent="0.25">
      <c r="B701" s="170" t="s">
        <v>617</v>
      </c>
      <c r="C701" s="378" t="s">
        <v>190</v>
      </c>
      <c r="D701" s="378"/>
      <c r="E701" s="378"/>
      <c r="F701" s="115">
        <f>F702+F709+F713</f>
        <v>1325000</v>
      </c>
      <c r="G701" s="115">
        <f>G702+G709+G713</f>
        <v>0</v>
      </c>
      <c r="H701" s="125">
        <f>G701/F701*100</f>
        <v>0</v>
      </c>
    </row>
    <row r="702" spans="2:8" ht="21" customHeight="1" x14ac:dyDescent="0.25">
      <c r="B702" s="172" t="s">
        <v>618</v>
      </c>
      <c r="C702" s="366" t="s">
        <v>619</v>
      </c>
      <c r="D702" s="367"/>
      <c r="E702" s="368"/>
      <c r="F702" s="155">
        <f>F705+F707</f>
        <v>1300000</v>
      </c>
      <c r="G702" s="155">
        <f>G705+G707</f>
        <v>0</v>
      </c>
      <c r="H702" s="174">
        <f>G702/F702*100</f>
        <v>0</v>
      </c>
    </row>
    <row r="703" spans="2:8" ht="15" customHeight="1" x14ac:dyDescent="0.25">
      <c r="B703" s="229" t="s">
        <v>532</v>
      </c>
      <c r="C703" s="369" t="s">
        <v>597</v>
      </c>
      <c r="D703" s="370"/>
      <c r="E703" s="371"/>
      <c r="F703" s="335">
        <v>1300000</v>
      </c>
      <c r="G703" s="327">
        <v>0</v>
      </c>
      <c r="H703" s="236">
        <f>G703/F703*100</f>
        <v>0</v>
      </c>
    </row>
    <row r="704" spans="2:8" ht="25.5" customHeight="1" x14ac:dyDescent="0.25">
      <c r="B704" s="229" t="s">
        <v>539</v>
      </c>
      <c r="C704" s="369" t="s">
        <v>540</v>
      </c>
      <c r="D704" s="370"/>
      <c r="E704" s="371"/>
      <c r="F704" s="335">
        <v>0</v>
      </c>
      <c r="G704" s="327">
        <v>0</v>
      </c>
      <c r="H704" s="236" t="e">
        <f>G704/F704*100</f>
        <v>#DIV/0!</v>
      </c>
    </row>
    <row r="705" spans="2:8" ht="21" customHeight="1" x14ac:dyDescent="0.25">
      <c r="B705" s="268" t="s">
        <v>587</v>
      </c>
      <c r="C705" s="372" t="s">
        <v>79</v>
      </c>
      <c r="D705" s="373"/>
      <c r="E705" s="374"/>
      <c r="F705" s="33">
        <v>30000</v>
      </c>
      <c r="G705" s="77">
        <f>SUM(G706)</f>
        <v>0</v>
      </c>
      <c r="H705" s="269">
        <f>G705/F705*100</f>
        <v>0</v>
      </c>
    </row>
    <row r="706" spans="2:8" ht="16.5" customHeight="1" x14ac:dyDescent="0.25">
      <c r="B706" s="175" t="s">
        <v>339</v>
      </c>
      <c r="C706" s="363" t="s">
        <v>98</v>
      </c>
      <c r="D706" s="364"/>
      <c r="E706" s="365"/>
      <c r="F706" s="17"/>
      <c r="G706" s="22">
        <v>0</v>
      </c>
      <c r="H706" s="69"/>
    </row>
    <row r="707" spans="2:8" ht="21" customHeight="1" x14ac:dyDescent="0.25">
      <c r="B707" s="268" t="s">
        <v>595</v>
      </c>
      <c r="C707" s="372" t="s">
        <v>147</v>
      </c>
      <c r="D707" s="373"/>
      <c r="E707" s="374"/>
      <c r="F707" s="33">
        <v>1270000</v>
      </c>
      <c r="G707" s="77">
        <f>SUM(G708)</f>
        <v>0</v>
      </c>
      <c r="H707" s="269">
        <f>G707/F707*100</f>
        <v>0</v>
      </c>
    </row>
    <row r="708" spans="2:8" ht="26.25" customHeight="1" x14ac:dyDescent="0.25">
      <c r="B708" s="175" t="s">
        <v>416</v>
      </c>
      <c r="C708" s="363" t="s">
        <v>147</v>
      </c>
      <c r="D708" s="364"/>
      <c r="E708" s="365"/>
      <c r="F708" s="17"/>
      <c r="G708" s="22">
        <v>0</v>
      </c>
      <c r="H708" s="69"/>
    </row>
    <row r="709" spans="2:8" ht="26.25" customHeight="1" x14ac:dyDescent="0.25">
      <c r="B709" s="172" t="s">
        <v>620</v>
      </c>
      <c r="C709" s="366" t="s">
        <v>621</v>
      </c>
      <c r="D709" s="367"/>
      <c r="E709" s="368"/>
      <c r="F709" s="155">
        <f>F711</f>
        <v>20000</v>
      </c>
      <c r="G709" s="173">
        <f>G711</f>
        <v>0</v>
      </c>
      <c r="H709" s="174">
        <f>G709/F709*100</f>
        <v>0</v>
      </c>
    </row>
    <row r="710" spans="2:8" ht="16.5" customHeight="1" x14ac:dyDescent="0.25">
      <c r="B710" s="229" t="s">
        <v>530</v>
      </c>
      <c r="C710" s="369" t="s">
        <v>531</v>
      </c>
      <c r="D710" s="370"/>
      <c r="E710" s="371"/>
      <c r="F710" s="335">
        <v>20000</v>
      </c>
      <c r="G710" s="327">
        <v>0</v>
      </c>
      <c r="H710" s="236">
        <f>G710/F710*100</f>
        <v>0</v>
      </c>
    </row>
    <row r="711" spans="2:8" ht="19.5" customHeight="1" x14ac:dyDescent="0.25">
      <c r="B711" s="268" t="s">
        <v>587</v>
      </c>
      <c r="C711" s="372" t="s">
        <v>79</v>
      </c>
      <c r="D711" s="373"/>
      <c r="E711" s="374"/>
      <c r="F711" s="33">
        <v>20000</v>
      </c>
      <c r="G711" s="77">
        <f>SUM(G712)</f>
        <v>0</v>
      </c>
      <c r="H711" s="269">
        <f>G711/F711*100</f>
        <v>0</v>
      </c>
    </row>
    <row r="712" spans="2:8" ht="19.5" customHeight="1" x14ac:dyDescent="0.25">
      <c r="B712" s="175" t="s">
        <v>339</v>
      </c>
      <c r="C712" s="363" t="s">
        <v>98</v>
      </c>
      <c r="D712" s="364"/>
      <c r="E712" s="365"/>
      <c r="F712" s="17"/>
      <c r="G712" s="22">
        <v>0</v>
      </c>
      <c r="H712" s="69"/>
    </row>
    <row r="713" spans="2:8" ht="21" customHeight="1" x14ac:dyDescent="0.25">
      <c r="B713" s="172" t="s">
        <v>622</v>
      </c>
      <c r="C713" s="367" t="s">
        <v>190</v>
      </c>
      <c r="D713" s="367"/>
      <c r="E713" s="367"/>
      <c r="F713" s="155">
        <f>F715</f>
        <v>5000</v>
      </c>
      <c r="G713" s="173">
        <f>G715</f>
        <v>0</v>
      </c>
      <c r="H713" s="174">
        <f>G713/F713*100</f>
        <v>0</v>
      </c>
    </row>
    <row r="714" spans="2:8" ht="15" customHeight="1" x14ac:dyDescent="0.25">
      <c r="B714" s="229" t="s">
        <v>529</v>
      </c>
      <c r="C714" s="369" t="s">
        <v>153</v>
      </c>
      <c r="D714" s="370"/>
      <c r="E714" s="371"/>
      <c r="F714" s="335">
        <v>5000</v>
      </c>
      <c r="G714" s="327">
        <v>0</v>
      </c>
      <c r="H714" s="236">
        <f>G714/F714*100</f>
        <v>0</v>
      </c>
    </row>
    <row r="715" spans="2:8" ht="18" customHeight="1" x14ac:dyDescent="0.25">
      <c r="B715" s="268" t="s">
        <v>587</v>
      </c>
      <c r="C715" s="373" t="s">
        <v>79</v>
      </c>
      <c r="D715" s="373"/>
      <c r="E715" s="373"/>
      <c r="F715" s="33">
        <v>5000</v>
      </c>
      <c r="G715" s="77">
        <f>SUM(G716)</f>
        <v>0</v>
      </c>
      <c r="H715" s="269">
        <f>G715/F715*100</f>
        <v>0</v>
      </c>
    </row>
    <row r="716" spans="2:8" ht="16.5" customHeight="1" x14ac:dyDescent="0.25">
      <c r="B716" s="175" t="s">
        <v>341</v>
      </c>
      <c r="C716" s="364" t="s">
        <v>575</v>
      </c>
      <c r="D716" s="364"/>
      <c r="E716" s="364"/>
      <c r="F716" s="17"/>
      <c r="G716" s="22">
        <v>0</v>
      </c>
      <c r="H716" s="69"/>
    </row>
    <row r="717" spans="2:8" ht="24.75" customHeight="1" x14ac:dyDescent="0.25">
      <c r="B717" s="170" t="s">
        <v>411</v>
      </c>
      <c r="C717" s="553" t="s">
        <v>625</v>
      </c>
      <c r="D717" s="378"/>
      <c r="E717" s="401"/>
      <c r="F717" s="115">
        <f>F718</f>
        <v>30000</v>
      </c>
      <c r="G717" s="171">
        <f>G718</f>
        <v>0</v>
      </c>
      <c r="H717" s="125">
        <f t="shared" ref="H717:H720" si="86">G717/F717*100</f>
        <v>0</v>
      </c>
    </row>
    <row r="718" spans="2:8" ht="23.25" customHeight="1" x14ac:dyDescent="0.25">
      <c r="B718" s="172" t="s">
        <v>624</v>
      </c>
      <c r="C718" s="366" t="s">
        <v>623</v>
      </c>
      <c r="D718" s="367"/>
      <c r="E718" s="368"/>
      <c r="F718" s="155">
        <f>F721</f>
        <v>30000</v>
      </c>
      <c r="G718" s="173">
        <f>G721</f>
        <v>0</v>
      </c>
      <c r="H718" s="174">
        <f t="shared" si="86"/>
        <v>0</v>
      </c>
    </row>
    <row r="719" spans="2:8" ht="18.75" customHeight="1" x14ac:dyDescent="0.25">
      <c r="B719" s="229" t="s">
        <v>534</v>
      </c>
      <c r="C719" s="369" t="s">
        <v>535</v>
      </c>
      <c r="D719" s="370"/>
      <c r="E719" s="371"/>
      <c r="F719" s="336">
        <v>0</v>
      </c>
      <c r="G719" s="350">
        <v>0</v>
      </c>
      <c r="H719" s="236" t="e">
        <f t="shared" si="86"/>
        <v>#DIV/0!</v>
      </c>
    </row>
    <row r="720" spans="2:8" ht="15" customHeight="1" x14ac:dyDescent="0.25">
      <c r="B720" s="229" t="s">
        <v>530</v>
      </c>
      <c r="C720" s="369" t="s">
        <v>531</v>
      </c>
      <c r="D720" s="370"/>
      <c r="E720" s="371"/>
      <c r="F720" s="336">
        <v>30000</v>
      </c>
      <c r="G720" s="350">
        <v>0</v>
      </c>
      <c r="H720" s="236">
        <f t="shared" si="86"/>
        <v>0</v>
      </c>
    </row>
    <row r="721" spans="2:11" ht="15.75" customHeight="1" x14ac:dyDescent="0.25">
      <c r="B721" s="268" t="s">
        <v>587</v>
      </c>
      <c r="C721" s="372" t="s">
        <v>79</v>
      </c>
      <c r="D721" s="373"/>
      <c r="E721" s="374"/>
      <c r="F721" s="33">
        <v>30000</v>
      </c>
      <c r="G721" s="77">
        <f>SUM(G722)</f>
        <v>0</v>
      </c>
      <c r="H721" s="269"/>
    </row>
    <row r="722" spans="2:11" ht="16.5" customHeight="1" x14ac:dyDescent="0.25">
      <c r="B722" s="175" t="s">
        <v>339</v>
      </c>
      <c r="C722" s="363" t="s">
        <v>98</v>
      </c>
      <c r="D722" s="364"/>
      <c r="E722" s="365"/>
      <c r="F722" s="17"/>
      <c r="G722" s="22">
        <v>0</v>
      </c>
      <c r="H722" s="69"/>
    </row>
    <row r="723" spans="2:11" ht="24" customHeight="1" x14ac:dyDescent="0.25">
      <c r="B723" s="168" t="s">
        <v>412</v>
      </c>
      <c r="C723" s="404" t="s">
        <v>277</v>
      </c>
      <c r="D723" s="404"/>
      <c r="E723" s="404"/>
      <c r="F723" s="42">
        <f>F727+F747</f>
        <v>652000</v>
      </c>
      <c r="G723" s="68">
        <f>G727+G747</f>
        <v>49511.09</v>
      </c>
      <c r="H723" s="169">
        <f t="shared" ref="H723:H735" si="87">G723/F723*100</f>
        <v>7.5937254601226991</v>
      </c>
      <c r="K723" s="107"/>
    </row>
    <row r="724" spans="2:11" ht="13.5" customHeight="1" x14ac:dyDescent="0.25">
      <c r="B724" s="230" t="s">
        <v>529</v>
      </c>
      <c r="C724" s="375" t="s">
        <v>153</v>
      </c>
      <c r="D724" s="376"/>
      <c r="E724" s="377"/>
      <c r="F724" s="233">
        <f>F729+F741+F749</f>
        <v>52000</v>
      </c>
      <c r="G724" s="233">
        <f>G729+G741+G749</f>
        <v>33011.089999999997</v>
      </c>
      <c r="H724" s="234">
        <f t="shared" si="87"/>
        <v>63.48286538461538</v>
      </c>
      <c r="K724" s="107"/>
    </row>
    <row r="725" spans="2:11" ht="15" customHeight="1" x14ac:dyDescent="0.25">
      <c r="B725" s="230" t="s">
        <v>530</v>
      </c>
      <c r="C725" s="375" t="s">
        <v>531</v>
      </c>
      <c r="D725" s="376"/>
      <c r="E725" s="377"/>
      <c r="F725" s="233">
        <f>F742</f>
        <v>600000</v>
      </c>
      <c r="G725" s="233">
        <v>0</v>
      </c>
      <c r="H725" s="234">
        <f t="shared" si="87"/>
        <v>0</v>
      </c>
      <c r="K725" s="107"/>
    </row>
    <row r="726" spans="2:11" ht="15" customHeight="1" x14ac:dyDescent="0.25">
      <c r="B726" s="230" t="s">
        <v>532</v>
      </c>
      <c r="C726" s="375" t="s">
        <v>597</v>
      </c>
      <c r="D726" s="376"/>
      <c r="E726" s="377"/>
      <c r="F726" s="233"/>
      <c r="G726" s="233">
        <f>G742</f>
        <v>16500</v>
      </c>
      <c r="H726" s="234"/>
      <c r="K726" s="107"/>
    </row>
    <row r="727" spans="2:11" ht="23.25" x14ac:dyDescent="0.25">
      <c r="B727" s="170" t="s">
        <v>413</v>
      </c>
      <c r="C727" s="378" t="s">
        <v>414</v>
      </c>
      <c r="D727" s="378"/>
      <c r="E727" s="378"/>
      <c r="F727" s="115">
        <f>F728+F740</f>
        <v>646000</v>
      </c>
      <c r="G727" s="115">
        <f>G728+G740</f>
        <v>49511.09</v>
      </c>
      <c r="H727" s="125">
        <f t="shared" si="87"/>
        <v>7.6642554179566558</v>
      </c>
    </row>
    <row r="728" spans="2:11" ht="23.25" x14ac:dyDescent="0.25">
      <c r="B728" s="172" t="s">
        <v>415</v>
      </c>
      <c r="C728" s="367" t="s">
        <v>414</v>
      </c>
      <c r="D728" s="367"/>
      <c r="E728" s="367"/>
      <c r="F728" s="155">
        <f>F730+F735+F738</f>
        <v>46000</v>
      </c>
      <c r="G728" s="155">
        <f>G730+G735+G738</f>
        <v>33011.089999999997</v>
      </c>
      <c r="H728" s="174">
        <f t="shared" si="87"/>
        <v>71.763239130434769</v>
      </c>
      <c r="K728" s="107"/>
    </row>
    <row r="729" spans="2:11" x14ac:dyDescent="0.25">
      <c r="B729" s="229" t="s">
        <v>529</v>
      </c>
      <c r="C729" s="370" t="s">
        <v>153</v>
      </c>
      <c r="D729" s="370"/>
      <c r="E729" s="370"/>
      <c r="F729" s="335">
        <v>46000</v>
      </c>
      <c r="G729" s="327">
        <v>33011.089999999997</v>
      </c>
      <c r="H729" s="236">
        <f t="shared" si="87"/>
        <v>71.763239130434769</v>
      </c>
    </row>
    <row r="730" spans="2:11" x14ac:dyDescent="0.25">
      <c r="B730" s="268" t="s">
        <v>587</v>
      </c>
      <c r="C730" s="372" t="s">
        <v>79</v>
      </c>
      <c r="D730" s="373"/>
      <c r="E730" s="374"/>
      <c r="F730" s="33">
        <v>6000</v>
      </c>
      <c r="G730" s="77">
        <f>SUM(G731:G734)</f>
        <v>3011.09</v>
      </c>
      <c r="H730" s="269">
        <f t="shared" si="87"/>
        <v>50.184833333333337</v>
      </c>
    </row>
    <row r="731" spans="2:11" x14ac:dyDescent="0.25">
      <c r="B731" s="175" t="s">
        <v>336</v>
      </c>
      <c r="C731" s="363" t="s">
        <v>93</v>
      </c>
      <c r="D731" s="364"/>
      <c r="E731" s="365"/>
      <c r="F731" s="17"/>
      <c r="G731" s="22">
        <v>1380</v>
      </c>
      <c r="H731" s="69"/>
    </row>
    <row r="732" spans="2:11" x14ac:dyDescent="0.25">
      <c r="B732" s="175" t="s">
        <v>339</v>
      </c>
      <c r="C732" s="363" t="s">
        <v>98</v>
      </c>
      <c r="D732" s="364"/>
      <c r="E732" s="365"/>
      <c r="F732" s="17"/>
      <c r="G732" s="22">
        <v>0</v>
      </c>
      <c r="H732" s="69"/>
    </row>
    <row r="733" spans="2:11" x14ac:dyDescent="0.25">
      <c r="B733" s="175" t="s">
        <v>341</v>
      </c>
      <c r="C733" s="363" t="s">
        <v>100</v>
      </c>
      <c r="D733" s="364"/>
      <c r="E733" s="365"/>
      <c r="F733" s="17"/>
      <c r="G733" s="22">
        <v>187.93</v>
      </c>
      <c r="H733" s="69"/>
    </row>
    <row r="734" spans="2:11" x14ac:dyDescent="0.25">
      <c r="B734" s="175" t="s">
        <v>567</v>
      </c>
      <c r="C734" s="363" t="s">
        <v>129</v>
      </c>
      <c r="D734" s="364"/>
      <c r="E734" s="365"/>
      <c r="F734" s="17"/>
      <c r="G734" s="22">
        <v>1443.16</v>
      </c>
      <c r="H734" s="69"/>
    </row>
    <row r="735" spans="2:11" x14ac:dyDescent="0.25">
      <c r="B735" s="268" t="s">
        <v>590</v>
      </c>
      <c r="C735" s="373" t="s">
        <v>523</v>
      </c>
      <c r="D735" s="373"/>
      <c r="E735" s="373"/>
      <c r="F735" s="33">
        <v>40000</v>
      </c>
      <c r="G735" s="77">
        <f>SUM(G736:G737)</f>
        <v>30000</v>
      </c>
      <c r="H735" s="269">
        <f t="shared" si="87"/>
        <v>75</v>
      </c>
    </row>
    <row r="736" spans="2:11" x14ac:dyDescent="0.25">
      <c r="B736" s="175" t="s">
        <v>314</v>
      </c>
      <c r="C736" s="364" t="s">
        <v>123</v>
      </c>
      <c r="D736" s="364"/>
      <c r="E736" s="364"/>
      <c r="F736" s="17"/>
      <c r="G736" s="22">
        <v>30000</v>
      </c>
      <c r="H736" s="69"/>
    </row>
    <row r="737" spans="2:8" ht="26.25" customHeight="1" x14ac:dyDescent="0.25">
      <c r="B737" s="175" t="s">
        <v>626</v>
      </c>
      <c r="C737" s="363" t="s">
        <v>124</v>
      </c>
      <c r="D737" s="364"/>
      <c r="E737" s="365"/>
      <c r="F737" s="17"/>
      <c r="G737" s="22">
        <v>0</v>
      </c>
      <c r="H737" s="69"/>
    </row>
    <row r="738" spans="2:8" ht="22.5" customHeight="1" x14ac:dyDescent="0.25">
      <c r="B738" s="268" t="s">
        <v>595</v>
      </c>
      <c r="C738" s="372" t="s">
        <v>146</v>
      </c>
      <c r="D738" s="373"/>
      <c r="E738" s="374"/>
      <c r="F738" s="33">
        <v>0</v>
      </c>
      <c r="G738" s="77">
        <f>SUM(G739)</f>
        <v>0</v>
      </c>
      <c r="H738" s="269" t="e">
        <f t="shared" ref="H738" si="88">G738/F738*100</f>
        <v>#DIV/0!</v>
      </c>
    </row>
    <row r="739" spans="2:8" ht="23.25" customHeight="1" x14ac:dyDescent="0.25">
      <c r="B739" s="175" t="s">
        <v>416</v>
      </c>
      <c r="C739" s="363" t="s">
        <v>147</v>
      </c>
      <c r="D739" s="364"/>
      <c r="E739" s="365"/>
      <c r="F739" s="17"/>
      <c r="G739" s="22">
        <v>0</v>
      </c>
      <c r="H739" s="69"/>
    </row>
    <row r="740" spans="2:8" ht="33.75" customHeight="1" x14ac:dyDescent="0.25">
      <c r="B740" s="172" t="s">
        <v>627</v>
      </c>
      <c r="C740" s="366" t="s">
        <v>669</v>
      </c>
      <c r="D740" s="367"/>
      <c r="E740" s="368"/>
      <c r="F740" s="155">
        <f>F743+F745</f>
        <v>600000</v>
      </c>
      <c r="G740" s="155">
        <f>G743+G745</f>
        <v>16500</v>
      </c>
      <c r="H740" s="174"/>
    </row>
    <row r="741" spans="2:8" ht="13.5" customHeight="1" x14ac:dyDescent="0.25">
      <c r="B741" s="229" t="s">
        <v>529</v>
      </c>
      <c r="C741" s="370" t="s">
        <v>153</v>
      </c>
      <c r="D741" s="370"/>
      <c r="E741" s="370"/>
      <c r="F741" s="336">
        <v>0</v>
      </c>
      <c r="G741" s="350">
        <v>0</v>
      </c>
      <c r="H741" s="236" t="e">
        <f t="shared" ref="H741:H742" si="89">G741/F741*100</f>
        <v>#DIV/0!</v>
      </c>
    </row>
    <row r="742" spans="2:8" ht="15" customHeight="1" x14ac:dyDescent="0.25">
      <c r="B742" s="229" t="s">
        <v>532</v>
      </c>
      <c r="C742" s="369" t="s">
        <v>597</v>
      </c>
      <c r="D742" s="370"/>
      <c r="E742" s="371"/>
      <c r="F742" s="336">
        <v>600000</v>
      </c>
      <c r="G742" s="350">
        <v>16500</v>
      </c>
      <c r="H742" s="236">
        <f t="shared" si="89"/>
        <v>2.75</v>
      </c>
    </row>
    <row r="743" spans="2:8" ht="23.25" customHeight="1" x14ac:dyDescent="0.25">
      <c r="B743" s="268" t="s">
        <v>587</v>
      </c>
      <c r="C743" s="372" t="s">
        <v>79</v>
      </c>
      <c r="D743" s="373"/>
      <c r="E743" s="374"/>
      <c r="F743" s="33">
        <v>400000</v>
      </c>
      <c r="G743" s="77">
        <f>SUM(G744)</f>
        <v>16500</v>
      </c>
      <c r="H743" s="269"/>
    </row>
    <row r="744" spans="2:8" ht="17.25" customHeight="1" x14ac:dyDescent="0.25">
      <c r="B744" s="175" t="s">
        <v>336</v>
      </c>
      <c r="C744" s="363" t="s">
        <v>93</v>
      </c>
      <c r="D744" s="364"/>
      <c r="E744" s="365"/>
      <c r="F744" s="17"/>
      <c r="G744" s="22">
        <v>16500</v>
      </c>
      <c r="H744" s="69"/>
    </row>
    <row r="745" spans="2:8" ht="23.25" customHeight="1" x14ac:dyDescent="0.25">
      <c r="B745" s="268" t="s">
        <v>594</v>
      </c>
      <c r="C745" s="372" t="s">
        <v>133</v>
      </c>
      <c r="D745" s="373"/>
      <c r="E745" s="374"/>
      <c r="F745" s="33">
        <v>200000</v>
      </c>
      <c r="G745" s="77">
        <f>SUM(G746)</f>
        <v>0</v>
      </c>
      <c r="H745" s="269"/>
    </row>
    <row r="746" spans="2:8" ht="15.75" customHeight="1" x14ac:dyDescent="0.25">
      <c r="B746" s="175" t="s">
        <v>554</v>
      </c>
      <c r="C746" s="363" t="s">
        <v>136</v>
      </c>
      <c r="D746" s="364"/>
      <c r="E746" s="365"/>
      <c r="F746" s="17"/>
      <c r="G746" s="22">
        <v>0</v>
      </c>
      <c r="H746" s="69"/>
    </row>
    <row r="747" spans="2:8" ht="23.25" x14ac:dyDescent="0.25">
      <c r="B747" s="170" t="s">
        <v>417</v>
      </c>
      <c r="C747" s="378" t="s">
        <v>418</v>
      </c>
      <c r="D747" s="378"/>
      <c r="E747" s="378"/>
      <c r="F747" s="115">
        <f>F748</f>
        <v>6000</v>
      </c>
      <c r="G747" s="171">
        <f>G748</f>
        <v>0</v>
      </c>
      <c r="H747" s="125">
        <f>G747/F747*100</f>
        <v>0</v>
      </c>
    </row>
    <row r="748" spans="2:8" ht="23.25" x14ac:dyDescent="0.25">
      <c r="B748" s="172" t="s">
        <v>419</v>
      </c>
      <c r="C748" s="367" t="s">
        <v>418</v>
      </c>
      <c r="D748" s="367"/>
      <c r="E748" s="367"/>
      <c r="F748" s="155">
        <f>F750+F752</f>
        <v>6000</v>
      </c>
      <c r="G748" s="155">
        <f>G750+G752</f>
        <v>0</v>
      </c>
      <c r="H748" s="174">
        <f>G748/F748*100</f>
        <v>0</v>
      </c>
    </row>
    <row r="749" spans="2:8" x14ac:dyDescent="0.25">
      <c r="B749" s="229" t="s">
        <v>529</v>
      </c>
      <c r="C749" s="370" t="s">
        <v>153</v>
      </c>
      <c r="D749" s="370"/>
      <c r="E749" s="370"/>
      <c r="F749" s="335">
        <v>6000</v>
      </c>
      <c r="G749" s="327">
        <v>0</v>
      </c>
      <c r="H749" s="236">
        <f t="shared" ref="H749" si="90">G749/F749*100</f>
        <v>0</v>
      </c>
    </row>
    <row r="750" spans="2:8" x14ac:dyDescent="0.25">
      <c r="B750" s="268" t="s">
        <v>587</v>
      </c>
      <c r="C750" s="373" t="s">
        <v>79</v>
      </c>
      <c r="D750" s="373"/>
      <c r="E750" s="373"/>
      <c r="F750" s="33">
        <v>3000</v>
      </c>
      <c r="G750" s="77">
        <f>SUM(G751)</f>
        <v>0</v>
      </c>
      <c r="H750" s="269">
        <f>G750/F750*100</f>
        <v>0</v>
      </c>
    </row>
    <row r="751" spans="2:8" ht="18" customHeight="1" x14ac:dyDescent="0.25">
      <c r="B751" s="175" t="s">
        <v>564</v>
      </c>
      <c r="C751" s="363" t="s">
        <v>576</v>
      </c>
      <c r="D751" s="364"/>
      <c r="E751" s="365"/>
      <c r="F751" s="17"/>
      <c r="G751" s="22">
        <v>0</v>
      </c>
      <c r="H751" s="69"/>
    </row>
    <row r="752" spans="2:8" ht="14.25" customHeight="1" x14ac:dyDescent="0.25">
      <c r="B752" s="268" t="s">
        <v>590</v>
      </c>
      <c r="C752" s="372" t="s">
        <v>523</v>
      </c>
      <c r="D752" s="373"/>
      <c r="E752" s="374"/>
      <c r="F752" s="33">
        <v>3000</v>
      </c>
      <c r="G752" s="77">
        <f>SUM(G753)</f>
        <v>0</v>
      </c>
      <c r="H752" s="269">
        <f>G752/F752*100</f>
        <v>0</v>
      </c>
    </row>
    <row r="753" spans="2:11" x14ac:dyDescent="0.25">
      <c r="B753" s="175" t="s">
        <v>314</v>
      </c>
      <c r="C753" s="364" t="s">
        <v>123</v>
      </c>
      <c r="D753" s="364"/>
      <c r="E753" s="364"/>
      <c r="F753" s="17"/>
      <c r="G753" s="22">
        <v>0</v>
      </c>
      <c r="H753" s="69"/>
    </row>
    <row r="754" spans="2:11" ht="23.25" x14ac:dyDescent="0.25">
      <c r="B754" s="168" t="s">
        <v>420</v>
      </c>
      <c r="C754" s="404" t="s">
        <v>279</v>
      </c>
      <c r="D754" s="404"/>
      <c r="E754" s="404"/>
      <c r="F754" s="42">
        <f>F757+F770+F781</f>
        <v>204000</v>
      </c>
      <c r="G754" s="68">
        <f>G757+G770+G781</f>
        <v>69726.05</v>
      </c>
      <c r="H754" s="169">
        <f t="shared" ref="H754:H760" si="91">G754/F754*100</f>
        <v>34.179436274509804</v>
      </c>
      <c r="K754" s="107"/>
    </row>
    <row r="755" spans="2:11" x14ac:dyDescent="0.25">
      <c r="B755" s="230" t="s">
        <v>529</v>
      </c>
      <c r="C755" s="375" t="s">
        <v>153</v>
      </c>
      <c r="D755" s="376"/>
      <c r="E755" s="377"/>
      <c r="F755" s="233">
        <f>F759+F763+F767+F772+F776+F783+F787+F792+F797</f>
        <v>204000</v>
      </c>
      <c r="G755" s="233">
        <f>G759+G763+G767+G772+G776+G783+G787+G792+G797</f>
        <v>69726.05</v>
      </c>
      <c r="H755" s="234">
        <f t="shared" si="91"/>
        <v>34.179436274509804</v>
      </c>
    </row>
    <row r="756" spans="2:11" ht="15.75" customHeight="1" x14ac:dyDescent="0.25">
      <c r="B756" s="230" t="s">
        <v>530</v>
      </c>
      <c r="C756" s="375" t="s">
        <v>531</v>
      </c>
      <c r="D756" s="376"/>
      <c r="E756" s="377"/>
      <c r="F756" s="233">
        <f>F788</f>
        <v>0</v>
      </c>
      <c r="G756" s="233">
        <f>G788</f>
        <v>0</v>
      </c>
      <c r="H756" s="234" t="e">
        <f t="shared" si="91"/>
        <v>#DIV/0!</v>
      </c>
    </row>
    <row r="757" spans="2:11" ht="23.25" x14ac:dyDescent="0.25">
      <c r="B757" s="170" t="s">
        <v>421</v>
      </c>
      <c r="C757" s="378" t="s">
        <v>422</v>
      </c>
      <c r="D757" s="378"/>
      <c r="E757" s="378"/>
      <c r="F757" s="115">
        <f>F758+F762+F766</f>
        <v>28600</v>
      </c>
      <c r="G757" s="115">
        <f>G758+G762+G766</f>
        <v>7824.6100000000006</v>
      </c>
      <c r="H757" s="125">
        <f t="shared" si="91"/>
        <v>27.358776223776225</v>
      </c>
    </row>
    <row r="758" spans="2:11" ht="23.25" x14ac:dyDescent="0.25">
      <c r="B758" s="172" t="s">
        <v>423</v>
      </c>
      <c r="C758" s="367" t="s">
        <v>424</v>
      </c>
      <c r="D758" s="367"/>
      <c r="E758" s="367"/>
      <c r="F758" s="155">
        <f>F760</f>
        <v>19000</v>
      </c>
      <c r="G758" s="173">
        <f>G760</f>
        <v>7824.6100000000006</v>
      </c>
      <c r="H758" s="174">
        <f t="shared" si="91"/>
        <v>41.182157894736839</v>
      </c>
    </row>
    <row r="759" spans="2:11" x14ac:dyDescent="0.25">
      <c r="B759" s="229" t="s">
        <v>529</v>
      </c>
      <c r="C759" s="369" t="s">
        <v>153</v>
      </c>
      <c r="D759" s="370"/>
      <c r="E759" s="371"/>
      <c r="F759" s="335">
        <v>19000</v>
      </c>
      <c r="G759" s="327">
        <v>7824.61</v>
      </c>
      <c r="H759" s="236">
        <f t="shared" si="91"/>
        <v>41.182157894736839</v>
      </c>
    </row>
    <row r="760" spans="2:11" ht="25.5" customHeight="1" x14ac:dyDescent="0.25">
      <c r="B760" s="268" t="s">
        <v>628</v>
      </c>
      <c r="C760" s="373" t="s">
        <v>118</v>
      </c>
      <c r="D760" s="373"/>
      <c r="E760" s="373"/>
      <c r="F760" s="33">
        <v>19000</v>
      </c>
      <c r="G760" s="77">
        <f>SUM(G761)</f>
        <v>7824.6100000000006</v>
      </c>
      <c r="H760" s="269">
        <f t="shared" si="91"/>
        <v>41.182157894736839</v>
      </c>
    </row>
    <row r="761" spans="2:11" ht="25.5" customHeight="1" x14ac:dyDescent="0.25">
      <c r="B761" s="175" t="s">
        <v>425</v>
      </c>
      <c r="C761" s="364" t="s">
        <v>120</v>
      </c>
      <c r="D761" s="364"/>
      <c r="E761" s="364"/>
      <c r="F761" s="17"/>
      <c r="G761" s="22">
        <f>6168.88+1655.73</f>
        <v>7824.6100000000006</v>
      </c>
      <c r="H761" s="69"/>
    </row>
    <row r="762" spans="2:11" ht="23.25" x14ac:dyDescent="0.25">
      <c r="B762" s="172" t="s">
        <v>426</v>
      </c>
      <c r="C762" s="367" t="s">
        <v>561</v>
      </c>
      <c r="D762" s="367"/>
      <c r="E762" s="367"/>
      <c r="F762" s="155">
        <f>F764</f>
        <v>7000</v>
      </c>
      <c r="G762" s="173">
        <f>G764</f>
        <v>0</v>
      </c>
      <c r="H762" s="174">
        <f>G762/F762*100</f>
        <v>0</v>
      </c>
    </row>
    <row r="763" spans="2:11" x14ac:dyDescent="0.25">
      <c r="B763" s="229" t="s">
        <v>529</v>
      </c>
      <c r="C763" s="370" t="s">
        <v>153</v>
      </c>
      <c r="D763" s="370"/>
      <c r="E763" s="370"/>
      <c r="F763" s="335">
        <v>7000</v>
      </c>
      <c r="G763" s="327">
        <v>0</v>
      </c>
      <c r="H763" s="236">
        <f>G763/F763*100</f>
        <v>0</v>
      </c>
    </row>
    <row r="764" spans="2:11" ht="24" customHeight="1" x14ac:dyDescent="0.25">
      <c r="B764" s="268" t="s">
        <v>628</v>
      </c>
      <c r="C764" s="373" t="s">
        <v>118</v>
      </c>
      <c r="D764" s="373"/>
      <c r="E764" s="373"/>
      <c r="F764" s="33">
        <v>7000</v>
      </c>
      <c r="G764" s="77">
        <f>SUM(G765)</f>
        <v>0</v>
      </c>
      <c r="H764" s="269">
        <f>G764/F764*100</f>
        <v>0</v>
      </c>
    </row>
    <row r="765" spans="2:11" ht="23.25" customHeight="1" x14ac:dyDescent="0.25">
      <c r="B765" s="175" t="s">
        <v>427</v>
      </c>
      <c r="C765" s="364" t="s">
        <v>121</v>
      </c>
      <c r="D765" s="364"/>
      <c r="E765" s="364"/>
      <c r="F765" s="17"/>
      <c r="G765" s="22">
        <v>0</v>
      </c>
      <c r="H765" s="69"/>
    </row>
    <row r="766" spans="2:11" ht="23.25" customHeight="1" x14ac:dyDescent="0.25">
      <c r="B766" s="172" t="s">
        <v>629</v>
      </c>
      <c r="C766" s="366" t="s">
        <v>630</v>
      </c>
      <c r="D766" s="367"/>
      <c r="E766" s="368"/>
      <c r="F766" s="155">
        <f>F768</f>
        <v>2600</v>
      </c>
      <c r="G766" s="155">
        <f>G768</f>
        <v>0</v>
      </c>
      <c r="H766" s="174"/>
    </row>
    <row r="767" spans="2:11" ht="18" customHeight="1" x14ac:dyDescent="0.25">
      <c r="B767" s="229" t="s">
        <v>529</v>
      </c>
      <c r="C767" s="369" t="s">
        <v>153</v>
      </c>
      <c r="D767" s="370"/>
      <c r="E767" s="371"/>
      <c r="F767" s="336">
        <v>2600</v>
      </c>
      <c r="G767" s="350">
        <v>0</v>
      </c>
      <c r="H767" s="247"/>
    </row>
    <row r="768" spans="2:11" ht="16.5" customHeight="1" x14ac:dyDescent="0.25">
      <c r="B768" s="268" t="s">
        <v>590</v>
      </c>
      <c r="C768" s="372" t="s">
        <v>523</v>
      </c>
      <c r="D768" s="373"/>
      <c r="E768" s="374"/>
      <c r="F768" s="33">
        <v>2600</v>
      </c>
      <c r="G768" s="77">
        <f>SUM(G769)</f>
        <v>0</v>
      </c>
      <c r="H768" s="269">
        <f>G768/F768*100</f>
        <v>0</v>
      </c>
    </row>
    <row r="769" spans="2:8" ht="18.75" customHeight="1" x14ac:dyDescent="0.25">
      <c r="B769" s="175" t="s">
        <v>314</v>
      </c>
      <c r="C769" s="363" t="s">
        <v>123</v>
      </c>
      <c r="D769" s="364"/>
      <c r="E769" s="365"/>
      <c r="F769" s="17"/>
      <c r="G769" s="22">
        <v>0</v>
      </c>
      <c r="H769" s="69"/>
    </row>
    <row r="770" spans="2:8" ht="23.25" x14ac:dyDescent="0.25">
      <c r="B770" s="170" t="s">
        <v>428</v>
      </c>
      <c r="C770" s="378" t="s">
        <v>429</v>
      </c>
      <c r="D770" s="378"/>
      <c r="E770" s="378"/>
      <c r="F770" s="115">
        <f>F771+F775</f>
        <v>26000</v>
      </c>
      <c r="G770" s="115">
        <f>G771+G775</f>
        <v>7963.38</v>
      </c>
      <c r="H770" s="125">
        <f>G770/F770*100</f>
        <v>30.628384615384618</v>
      </c>
    </row>
    <row r="771" spans="2:8" ht="34.5" x14ac:dyDescent="0.25">
      <c r="B771" s="172" t="s">
        <v>430</v>
      </c>
      <c r="C771" s="367" t="s">
        <v>431</v>
      </c>
      <c r="D771" s="367"/>
      <c r="E771" s="367"/>
      <c r="F771" s="155">
        <f>F773</f>
        <v>16000</v>
      </c>
      <c r="G771" s="173">
        <f>G773</f>
        <v>7963.38</v>
      </c>
      <c r="H771" s="174">
        <f>G771/F771*100</f>
        <v>49.771124999999998</v>
      </c>
    </row>
    <row r="772" spans="2:8" x14ac:dyDescent="0.25">
      <c r="B772" s="229" t="s">
        <v>529</v>
      </c>
      <c r="C772" s="370" t="s">
        <v>153</v>
      </c>
      <c r="D772" s="370"/>
      <c r="E772" s="370"/>
      <c r="F772" s="335">
        <v>16000</v>
      </c>
      <c r="G772" s="327">
        <v>7963.38</v>
      </c>
      <c r="H772" s="236">
        <f>G772/F772*100</f>
        <v>49.771124999999998</v>
      </c>
    </row>
    <row r="773" spans="2:8" x14ac:dyDescent="0.25">
      <c r="B773" s="268" t="s">
        <v>590</v>
      </c>
      <c r="C773" s="373" t="s">
        <v>523</v>
      </c>
      <c r="D773" s="373"/>
      <c r="E773" s="373"/>
      <c r="F773" s="33">
        <v>16000</v>
      </c>
      <c r="G773" s="77">
        <f>SUM(G774)</f>
        <v>7963.38</v>
      </c>
      <c r="H773" s="269">
        <f>G773/F773*100</f>
        <v>49.771124999999998</v>
      </c>
    </row>
    <row r="774" spans="2:8" x14ac:dyDescent="0.25">
      <c r="B774" s="175" t="s">
        <v>314</v>
      </c>
      <c r="C774" s="364" t="s">
        <v>123</v>
      </c>
      <c r="D774" s="364"/>
      <c r="E774" s="364"/>
      <c r="F774" s="17"/>
      <c r="G774" s="22">
        <v>7963.38</v>
      </c>
      <c r="H774" s="69"/>
    </row>
    <row r="775" spans="2:8" ht="34.5" x14ac:dyDescent="0.25">
      <c r="B775" s="172" t="s">
        <v>577</v>
      </c>
      <c r="C775" s="366" t="s">
        <v>578</v>
      </c>
      <c r="D775" s="367"/>
      <c r="E775" s="368"/>
      <c r="F775" s="155">
        <f>F777+F779</f>
        <v>10000</v>
      </c>
      <c r="G775" s="155">
        <f>G777+G779</f>
        <v>0</v>
      </c>
      <c r="H775" s="174">
        <f>G775/F775*100</f>
        <v>0</v>
      </c>
    </row>
    <row r="776" spans="2:8" x14ac:dyDescent="0.25">
      <c r="B776" s="229" t="s">
        <v>529</v>
      </c>
      <c r="C776" s="369" t="s">
        <v>153</v>
      </c>
      <c r="D776" s="370"/>
      <c r="E776" s="371"/>
      <c r="F776" s="335">
        <v>10000</v>
      </c>
      <c r="G776" s="327">
        <v>0</v>
      </c>
      <c r="H776" s="236"/>
    </row>
    <row r="777" spans="2:8" x14ac:dyDescent="0.25">
      <c r="B777" s="268" t="s">
        <v>587</v>
      </c>
      <c r="C777" s="372" t="s">
        <v>79</v>
      </c>
      <c r="D777" s="373"/>
      <c r="E777" s="374"/>
      <c r="F777" s="33">
        <v>5000</v>
      </c>
      <c r="G777" s="77">
        <f>SUM(G778)</f>
        <v>0</v>
      </c>
      <c r="H777" s="269">
        <f>G777/F777*100</f>
        <v>0</v>
      </c>
    </row>
    <row r="778" spans="2:8" x14ac:dyDescent="0.25">
      <c r="B778" s="175" t="s">
        <v>341</v>
      </c>
      <c r="C778" s="363" t="s">
        <v>575</v>
      </c>
      <c r="D778" s="364"/>
      <c r="E778" s="365"/>
      <c r="F778" s="17"/>
      <c r="G778" s="22">
        <v>0</v>
      </c>
      <c r="H778" s="69"/>
    </row>
    <row r="779" spans="2:8" x14ac:dyDescent="0.25">
      <c r="B779" s="268" t="s">
        <v>590</v>
      </c>
      <c r="C779" s="372" t="s">
        <v>523</v>
      </c>
      <c r="D779" s="373"/>
      <c r="E779" s="374"/>
      <c r="F779" s="33">
        <v>5000</v>
      </c>
      <c r="G779" s="77">
        <f>SUM(G780)</f>
        <v>0</v>
      </c>
      <c r="H779" s="269"/>
    </row>
    <row r="780" spans="2:8" ht="24" customHeight="1" x14ac:dyDescent="0.25">
      <c r="B780" s="175" t="s">
        <v>626</v>
      </c>
      <c r="C780" s="363" t="s">
        <v>124</v>
      </c>
      <c r="D780" s="364"/>
      <c r="E780" s="365"/>
      <c r="F780" s="17"/>
      <c r="G780" s="22">
        <v>0</v>
      </c>
      <c r="H780" s="69"/>
    </row>
    <row r="781" spans="2:8" ht="23.25" x14ac:dyDescent="0.25">
      <c r="B781" s="170" t="s">
        <v>432</v>
      </c>
      <c r="C781" s="378" t="s">
        <v>433</v>
      </c>
      <c r="D781" s="378"/>
      <c r="E781" s="378"/>
      <c r="F781" s="115">
        <f>F782+F786+F791+F796</f>
        <v>149400</v>
      </c>
      <c r="G781" s="171">
        <f>G782+G786+G791+G796</f>
        <v>53938.06</v>
      </c>
      <c r="H781" s="125">
        <f>G781/F781*100</f>
        <v>36.103119143239624</v>
      </c>
    </row>
    <row r="782" spans="2:8" ht="23.25" x14ac:dyDescent="0.25">
      <c r="B782" s="172" t="s">
        <v>434</v>
      </c>
      <c r="C782" s="367" t="s">
        <v>435</v>
      </c>
      <c r="D782" s="367"/>
      <c r="E782" s="367"/>
      <c r="F782" s="155">
        <f>F784</f>
        <v>1400</v>
      </c>
      <c r="G782" s="173">
        <f>G784</f>
        <v>137.6</v>
      </c>
      <c r="H782" s="174">
        <f>G782/F782*100</f>
        <v>9.8285714285714274</v>
      </c>
    </row>
    <row r="783" spans="2:8" ht="12" customHeight="1" x14ac:dyDescent="0.25">
      <c r="B783" s="229" t="s">
        <v>529</v>
      </c>
      <c r="C783" s="370" t="s">
        <v>153</v>
      </c>
      <c r="D783" s="370"/>
      <c r="E783" s="370"/>
      <c r="F783" s="335">
        <v>1400</v>
      </c>
      <c r="G783" s="327">
        <v>137.6</v>
      </c>
      <c r="H783" s="236">
        <f>G783/F783*100</f>
        <v>9.8285714285714274</v>
      </c>
    </row>
    <row r="784" spans="2:8" ht="25.5" customHeight="1" x14ac:dyDescent="0.25">
      <c r="B784" s="268" t="s">
        <v>628</v>
      </c>
      <c r="C784" s="373" t="s">
        <v>118</v>
      </c>
      <c r="D784" s="373"/>
      <c r="E784" s="373"/>
      <c r="F784" s="33">
        <v>1400</v>
      </c>
      <c r="G784" s="77">
        <f>SUM(G785)</f>
        <v>137.6</v>
      </c>
      <c r="H784" s="269">
        <f>G784/F784*100</f>
        <v>9.8285714285714274</v>
      </c>
    </row>
    <row r="785" spans="2:8" ht="24.75" customHeight="1" x14ac:dyDescent="0.25">
      <c r="B785" s="175" t="s">
        <v>427</v>
      </c>
      <c r="C785" s="364" t="s">
        <v>121</v>
      </c>
      <c r="D785" s="364"/>
      <c r="E785" s="364"/>
      <c r="F785" s="17"/>
      <c r="G785" s="22">
        <v>137.6</v>
      </c>
      <c r="H785" s="69"/>
    </row>
    <row r="786" spans="2:8" ht="23.25" x14ac:dyDescent="0.25">
      <c r="B786" s="172" t="s">
        <v>436</v>
      </c>
      <c r="C786" s="367" t="s">
        <v>437</v>
      </c>
      <c r="D786" s="367"/>
      <c r="E786" s="367"/>
      <c r="F786" s="155">
        <f>F789</f>
        <v>10000</v>
      </c>
      <c r="G786" s="173">
        <f>G789</f>
        <v>0</v>
      </c>
      <c r="H786" s="174">
        <f>G786/F786*100</f>
        <v>0</v>
      </c>
    </row>
    <row r="787" spans="2:8" x14ac:dyDescent="0.25">
      <c r="B787" s="229" t="s">
        <v>529</v>
      </c>
      <c r="C787" s="370" t="s">
        <v>153</v>
      </c>
      <c r="D787" s="370"/>
      <c r="E787" s="370"/>
      <c r="F787" s="335">
        <v>10000</v>
      </c>
      <c r="G787" s="327">
        <v>0</v>
      </c>
      <c r="H787" s="236">
        <f>G787/F787*100</f>
        <v>0</v>
      </c>
    </row>
    <row r="788" spans="2:8" x14ac:dyDescent="0.25">
      <c r="B788" s="229" t="s">
        <v>530</v>
      </c>
      <c r="C788" s="369" t="s">
        <v>531</v>
      </c>
      <c r="D788" s="370"/>
      <c r="E788" s="371"/>
      <c r="F788" s="335">
        <v>0</v>
      </c>
      <c r="G788" s="327">
        <v>0</v>
      </c>
      <c r="H788" s="236"/>
    </row>
    <row r="789" spans="2:8" ht="25.5" customHeight="1" x14ac:dyDescent="0.25">
      <c r="B789" s="268" t="s">
        <v>628</v>
      </c>
      <c r="C789" s="373" t="s">
        <v>118</v>
      </c>
      <c r="D789" s="373"/>
      <c r="E789" s="373"/>
      <c r="F789" s="33">
        <v>10000</v>
      </c>
      <c r="G789" s="77">
        <f>SUM(G790)</f>
        <v>0</v>
      </c>
      <c r="H789" s="269">
        <f>G789/F789*100</f>
        <v>0</v>
      </c>
    </row>
    <row r="790" spans="2:8" ht="23.25" customHeight="1" x14ac:dyDescent="0.25">
      <c r="B790" s="175" t="s">
        <v>425</v>
      </c>
      <c r="C790" s="364" t="s">
        <v>120</v>
      </c>
      <c r="D790" s="364"/>
      <c r="E790" s="364"/>
      <c r="F790" s="17"/>
      <c r="G790" s="22">
        <v>0</v>
      </c>
      <c r="H790" s="69"/>
    </row>
    <row r="791" spans="2:8" ht="23.25" x14ac:dyDescent="0.25">
      <c r="B791" s="172" t="s">
        <v>438</v>
      </c>
      <c r="C791" s="367" t="s">
        <v>439</v>
      </c>
      <c r="D791" s="367"/>
      <c r="E791" s="367"/>
      <c r="F791" s="155">
        <f>F793</f>
        <v>100000</v>
      </c>
      <c r="G791" s="173">
        <f>G793</f>
        <v>34507.980000000003</v>
      </c>
      <c r="H791" s="174">
        <f>G791/F791*100</f>
        <v>34.507980000000003</v>
      </c>
    </row>
    <row r="792" spans="2:8" x14ac:dyDescent="0.25">
      <c r="B792" s="229" t="s">
        <v>529</v>
      </c>
      <c r="C792" s="370" t="s">
        <v>153</v>
      </c>
      <c r="D792" s="370"/>
      <c r="E792" s="370"/>
      <c r="F792" s="335">
        <v>100000</v>
      </c>
      <c r="G792" s="327">
        <v>34507.980000000003</v>
      </c>
      <c r="H792" s="236">
        <f>G792/F792*100</f>
        <v>34.507980000000003</v>
      </c>
    </row>
    <row r="793" spans="2:8" ht="24" customHeight="1" x14ac:dyDescent="0.25">
      <c r="B793" s="268" t="s">
        <v>628</v>
      </c>
      <c r="C793" s="373" t="s">
        <v>118</v>
      </c>
      <c r="D793" s="373"/>
      <c r="E793" s="373"/>
      <c r="F793" s="33">
        <v>100000</v>
      </c>
      <c r="G793" s="77">
        <f>SUM(G794:G795)</f>
        <v>34507.980000000003</v>
      </c>
      <c r="H793" s="269">
        <f>G793/F793*100</f>
        <v>34.507980000000003</v>
      </c>
    </row>
    <row r="794" spans="2:8" ht="24" customHeight="1" x14ac:dyDescent="0.25">
      <c r="B794" s="175" t="s">
        <v>425</v>
      </c>
      <c r="C794" s="364" t="s">
        <v>120</v>
      </c>
      <c r="D794" s="364"/>
      <c r="E794" s="364"/>
      <c r="F794" s="17"/>
      <c r="G794" s="22">
        <v>34507.980000000003</v>
      </c>
      <c r="H794" s="69"/>
    </row>
    <row r="795" spans="2:8" ht="24" customHeight="1" x14ac:dyDescent="0.25">
      <c r="B795" s="175" t="s">
        <v>427</v>
      </c>
      <c r="C795" s="364" t="s">
        <v>121</v>
      </c>
      <c r="D795" s="364"/>
      <c r="E795" s="364"/>
      <c r="F795" s="17"/>
      <c r="G795" s="22">
        <v>0</v>
      </c>
      <c r="H795" s="69"/>
    </row>
    <row r="796" spans="2:8" ht="23.25" x14ac:dyDescent="0.25">
      <c r="B796" s="172" t="s">
        <v>440</v>
      </c>
      <c r="C796" s="367" t="s">
        <v>441</v>
      </c>
      <c r="D796" s="367"/>
      <c r="E796" s="367"/>
      <c r="F796" s="155">
        <f>F798+F800</f>
        <v>38000</v>
      </c>
      <c r="G796" s="173">
        <f>G798+G800</f>
        <v>19292.48</v>
      </c>
      <c r="H796" s="174">
        <f>G796/F796*100</f>
        <v>50.769684210526314</v>
      </c>
    </row>
    <row r="797" spans="2:8" x14ac:dyDescent="0.25">
      <c r="B797" s="229" t="s">
        <v>529</v>
      </c>
      <c r="C797" s="370" t="s">
        <v>153</v>
      </c>
      <c r="D797" s="370"/>
      <c r="E797" s="370"/>
      <c r="F797" s="335">
        <v>38000</v>
      </c>
      <c r="G797" s="327">
        <v>19292.48</v>
      </c>
      <c r="H797" s="236">
        <f>G797/F797*100</f>
        <v>50.769684210526314</v>
      </c>
    </row>
    <row r="798" spans="2:8" ht="23.25" customHeight="1" x14ac:dyDescent="0.25">
      <c r="B798" s="268" t="s">
        <v>628</v>
      </c>
      <c r="C798" s="373" t="s">
        <v>118</v>
      </c>
      <c r="D798" s="373"/>
      <c r="E798" s="373"/>
      <c r="F798" s="33">
        <v>33000</v>
      </c>
      <c r="G798" s="77">
        <f>SUM(G799)</f>
        <v>16744.5</v>
      </c>
      <c r="H798" s="269">
        <f>G798/F798*100</f>
        <v>50.740909090909092</v>
      </c>
    </row>
    <row r="799" spans="2:8" ht="25.5" customHeight="1" x14ac:dyDescent="0.25">
      <c r="B799" s="175" t="s">
        <v>425</v>
      </c>
      <c r="C799" s="364" t="s">
        <v>120</v>
      </c>
      <c r="D799" s="364"/>
      <c r="E799" s="364"/>
      <c r="F799" s="16"/>
      <c r="G799" s="21">
        <v>16744.5</v>
      </c>
      <c r="H799" s="145"/>
    </row>
    <row r="800" spans="2:8" x14ac:dyDescent="0.25">
      <c r="B800" s="272">
        <v>38</v>
      </c>
      <c r="C800" s="373" t="s">
        <v>523</v>
      </c>
      <c r="D800" s="373"/>
      <c r="E800" s="373"/>
      <c r="F800" s="337">
        <v>5000</v>
      </c>
      <c r="G800" s="273">
        <f>SUM(G801)</f>
        <v>2547.98</v>
      </c>
      <c r="H800" s="269">
        <f>G800/F800*100</f>
        <v>50.959600000000002</v>
      </c>
    </row>
    <row r="801" spans="2:11" x14ac:dyDescent="0.25">
      <c r="B801" s="176">
        <v>3811</v>
      </c>
      <c r="C801" s="364" t="s">
        <v>123</v>
      </c>
      <c r="D801" s="364"/>
      <c r="E801" s="364"/>
      <c r="F801" s="16"/>
      <c r="G801" s="21">
        <v>2547.98</v>
      </c>
      <c r="H801" s="145"/>
    </row>
    <row r="802" spans="2:11" ht="23.25" customHeight="1" x14ac:dyDescent="0.25">
      <c r="B802" s="177" t="s">
        <v>442</v>
      </c>
      <c r="C802" s="404" t="s">
        <v>443</v>
      </c>
      <c r="D802" s="404"/>
      <c r="E802" s="404"/>
      <c r="F802" s="41">
        <f>F807+F829+F844</f>
        <v>1307900</v>
      </c>
      <c r="G802" s="41">
        <f>G807+G829+G844</f>
        <v>48798.14</v>
      </c>
      <c r="H802" s="178">
        <f t="shared" ref="H802:H811" si="92">G802/F802*100</f>
        <v>3.7310298952519307</v>
      </c>
      <c r="K802" s="107"/>
    </row>
    <row r="803" spans="2:11" x14ac:dyDescent="0.25">
      <c r="B803" s="245" t="s">
        <v>529</v>
      </c>
      <c r="C803" s="375" t="s">
        <v>153</v>
      </c>
      <c r="D803" s="376"/>
      <c r="E803" s="377"/>
      <c r="F803" s="251">
        <f>F809+F817+F822+F831+F846</f>
        <v>99900</v>
      </c>
      <c r="G803" s="251">
        <f>G809+G817+G822+G831+G846</f>
        <v>13925.880000000001</v>
      </c>
      <c r="H803" s="241">
        <f t="shared" si="92"/>
        <v>13.939819819819821</v>
      </c>
      <c r="K803" s="107"/>
    </row>
    <row r="804" spans="2:11" x14ac:dyDescent="0.25">
      <c r="B804" s="245" t="s">
        <v>530</v>
      </c>
      <c r="C804" s="375" t="s">
        <v>531</v>
      </c>
      <c r="D804" s="376"/>
      <c r="E804" s="377"/>
      <c r="F804" s="251">
        <f>F818+F826+F832+F847</f>
        <v>150000</v>
      </c>
      <c r="G804" s="251">
        <f>G818+G826+G832+G840+G847</f>
        <v>0</v>
      </c>
      <c r="H804" s="241"/>
    </row>
    <row r="805" spans="2:11" ht="15.75" customHeight="1" x14ac:dyDescent="0.25">
      <c r="B805" s="245" t="s">
        <v>532</v>
      </c>
      <c r="C805" s="375" t="s">
        <v>597</v>
      </c>
      <c r="D805" s="376"/>
      <c r="E805" s="377"/>
      <c r="F805" s="251">
        <f>F840</f>
        <v>53000</v>
      </c>
      <c r="G805" s="251">
        <f>G833</f>
        <v>34872.26</v>
      </c>
      <c r="H805" s="241"/>
    </row>
    <row r="806" spans="2:11" x14ac:dyDescent="0.25">
      <c r="B806" s="245" t="s">
        <v>537</v>
      </c>
      <c r="C806" s="375" t="s">
        <v>156</v>
      </c>
      <c r="D806" s="376"/>
      <c r="E806" s="377"/>
      <c r="F806" s="251">
        <f>F848</f>
        <v>0</v>
      </c>
      <c r="G806" s="251">
        <f>G848</f>
        <v>0</v>
      </c>
      <c r="H806" s="241"/>
    </row>
    <row r="807" spans="2:11" ht="23.25" x14ac:dyDescent="0.25">
      <c r="B807" s="179" t="s">
        <v>444</v>
      </c>
      <c r="C807" s="378" t="s">
        <v>445</v>
      </c>
      <c r="D807" s="378"/>
      <c r="E807" s="378"/>
      <c r="F807" s="139">
        <f>F808+F816+F821+F825</f>
        <v>121900</v>
      </c>
      <c r="G807" s="139">
        <f>G808+G816+G821+G825</f>
        <v>7541.52</v>
      </c>
      <c r="H807" s="125">
        <f t="shared" si="92"/>
        <v>6.1866447908121414</v>
      </c>
      <c r="K807" s="107"/>
    </row>
    <row r="808" spans="2:11" ht="23.25" x14ac:dyDescent="0.25">
      <c r="B808" s="180" t="s">
        <v>446</v>
      </c>
      <c r="C808" s="367" t="s">
        <v>447</v>
      </c>
      <c r="D808" s="367"/>
      <c r="E808" s="367"/>
      <c r="F808" s="159">
        <f>F811+F813</f>
        <v>20000</v>
      </c>
      <c r="G808" s="159">
        <f>G811+G813</f>
        <v>6941.52</v>
      </c>
      <c r="H808" s="174">
        <f t="shared" si="92"/>
        <v>34.707599999999999</v>
      </c>
    </row>
    <row r="809" spans="2:11" x14ac:dyDescent="0.25">
      <c r="B809" s="242" t="s">
        <v>529</v>
      </c>
      <c r="C809" s="370" t="s">
        <v>153</v>
      </c>
      <c r="D809" s="370"/>
      <c r="E809" s="370"/>
      <c r="F809" s="319">
        <v>15000</v>
      </c>
      <c r="G809" s="324">
        <v>6941.52</v>
      </c>
      <c r="H809" s="250">
        <f t="shared" si="92"/>
        <v>46.276800000000001</v>
      </c>
    </row>
    <row r="810" spans="2:11" x14ac:dyDescent="0.25">
      <c r="B810" s="242" t="s">
        <v>537</v>
      </c>
      <c r="C810" s="224" t="s">
        <v>156</v>
      </c>
      <c r="D810" s="224"/>
      <c r="E810" s="224"/>
      <c r="F810" s="319">
        <v>5000</v>
      </c>
      <c r="G810" s="324"/>
      <c r="H810" s="250"/>
    </row>
    <row r="811" spans="2:11" x14ac:dyDescent="0.25">
      <c r="B811" s="274">
        <v>32</v>
      </c>
      <c r="C811" s="373" t="s">
        <v>79</v>
      </c>
      <c r="D811" s="373"/>
      <c r="E811" s="373"/>
      <c r="F811" s="337">
        <v>3000</v>
      </c>
      <c r="G811" s="273">
        <f>SUM(G812)</f>
        <v>806.25</v>
      </c>
      <c r="H811" s="269">
        <f t="shared" si="92"/>
        <v>26.875</v>
      </c>
    </row>
    <row r="812" spans="2:11" x14ac:dyDescent="0.25">
      <c r="B812" s="181">
        <v>3239</v>
      </c>
      <c r="C812" s="364" t="s">
        <v>100</v>
      </c>
      <c r="D812" s="364"/>
      <c r="E812" s="364"/>
      <c r="F812" s="16"/>
      <c r="G812" s="21">
        <v>806.25</v>
      </c>
      <c r="H812" s="145"/>
    </row>
    <row r="813" spans="2:11" x14ac:dyDescent="0.25">
      <c r="B813" s="274">
        <v>38</v>
      </c>
      <c r="C813" s="373" t="s">
        <v>523</v>
      </c>
      <c r="D813" s="373"/>
      <c r="E813" s="373"/>
      <c r="F813" s="337">
        <v>17000</v>
      </c>
      <c r="G813" s="273">
        <f>SUM(G814:G815)</f>
        <v>6135.27</v>
      </c>
      <c r="H813" s="269">
        <f>G813/F813*100</f>
        <v>36.089823529411767</v>
      </c>
    </row>
    <row r="814" spans="2:11" x14ac:dyDescent="0.25">
      <c r="B814" s="181">
        <v>3811</v>
      </c>
      <c r="C814" s="364" t="s">
        <v>123</v>
      </c>
      <c r="D814" s="364"/>
      <c r="E814" s="364"/>
      <c r="F814" s="16"/>
      <c r="G814" s="21">
        <v>5835</v>
      </c>
      <c r="H814" s="145"/>
    </row>
    <row r="815" spans="2:11" x14ac:dyDescent="0.25">
      <c r="B815" s="181">
        <v>3812</v>
      </c>
      <c r="C815" s="363" t="s">
        <v>678</v>
      </c>
      <c r="D815" s="364"/>
      <c r="E815" s="365"/>
      <c r="F815" s="16"/>
      <c r="G815" s="21">
        <v>300.27</v>
      </c>
      <c r="H815" s="145"/>
    </row>
    <row r="816" spans="2:11" ht="23.25" x14ac:dyDescent="0.25">
      <c r="B816" s="180" t="s">
        <v>448</v>
      </c>
      <c r="C816" s="367" t="s">
        <v>449</v>
      </c>
      <c r="D816" s="367"/>
      <c r="E816" s="367"/>
      <c r="F816" s="159">
        <f>F819</f>
        <v>1300</v>
      </c>
      <c r="G816" s="159">
        <f>G819</f>
        <v>600</v>
      </c>
      <c r="H816" s="174">
        <f>G816/F816*100</f>
        <v>46.153846153846153</v>
      </c>
    </row>
    <row r="817" spans="2:8" x14ac:dyDescent="0.25">
      <c r="B817" s="242" t="s">
        <v>529</v>
      </c>
      <c r="C817" s="370" t="s">
        <v>153</v>
      </c>
      <c r="D817" s="370"/>
      <c r="E817" s="370"/>
      <c r="F817" s="319">
        <v>1300</v>
      </c>
      <c r="G817" s="324">
        <v>600</v>
      </c>
      <c r="H817" s="250">
        <f t="shared" ref="H817:H818" si="93">G817/F817*100</f>
        <v>46.153846153846153</v>
      </c>
    </row>
    <row r="818" spans="2:8" ht="15" customHeight="1" x14ac:dyDescent="0.25">
      <c r="B818" s="229" t="s">
        <v>530</v>
      </c>
      <c r="C818" s="369" t="s">
        <v>531</v>
      </c>
      <c r="D818" s="370"/>
      <c r="E818" s="371"/>
      <c r="F818" s="319">
        <v>0</v>
      </c>
      <c r="G818" s="324">
        <v>0</v>
      </c>
      <c r="H818" s="250" t="e">
        <f t="shared" si="93"/>
        <v>#DIV/0!</v>
      </c>
    </row>
    <row r="819" spans="2:8" x14ac:dyDescent="0.25">
      <c r="B819" s="274">
        <v>38</v>
      </c>
      <c r="C819" s="373" t="s">
        <v>523</v>
      </c>
      <c r="D819" s="373"/>
      <c r="E819" s="373"/>
      <c r="F819" s="337">
        <v>1300</v>
      </c>
      <c r="G819" s="273">
        <f>G820</f>
        <v>600</v>
      </c>
      <c r="H819" s="269">
        <f>G819/F819*100</f>
        <v>46.153846153846153</v>
      </c>
    </row>
    <row r="820" spans="2:8" x14ac:dyDescent="0.25">
      <c r="B820" s="181">
        <v>3811</v>
      </c>
      <c r="C820" s="363" t="s">
        <v>51</v>
      </c>
      <c r="D820" s="364"/>
      <c r="E820" s="365"/>
      <c r="F820" s="16"/>
      <c r="G820" s="21">
        <v>600</v>
      </c>
      <c r="H820" s="69"/>
    </row>
    <row r="821" spans="2:8" ht="23.25" x14ac:dyDescent="0.25">
      <c r="B821" s="180" t="s">
        <v>450</v>
      </c>
      <c r="C821" s="367" t="s">
        <v>451</v>
      </c>
      <c r="D821" s="367"/>
      <c r="E821" s="367"/>
      <c r="F821" s="159">
        <f>F823</f>
        <v>600</v>
      </c>
      <c r="G821" s="182">
        <f>G823</f>
        <v>0</v>
      </c>
      <c r="H821" s="174">
        <f>G821/F821*100</f>
        <v>0</v>
      </c>
    </row>
    <row r="822" spans="2:8" x14ac:dyDescent="0.25">
      <c r="B822" s="242" t="s">
        <v>529</v>
      </c>
      <c r="C822" s="370" t="s">
        <v>153</v>
      </c>
      <c r="D822" s="370"/>
      <c r="E822" s="370"/>
      <c r="F822" s="319">
        <v>600</v>
      </c>
      <c r="G822" s="324">
        <v>0</v>
      </c>
      <c r="H822" s="250">
        <f>G822/F822*100</f>
        <v>0</v>
      </c>
    </row>
    <row r="823" spans="2:8" ht="15" customHeight="1" x14ac:dyDescent="0.25">
      <c r="B823" s="274">
        <v>38</v>
      </c>
      <c r="C823" s="373" t="s">
        <v>523</v>
      </c>
      <c r="D823" s="373"/>
      <c r="E823" s="373"/>
      <c r="F823" s="337">
        <v>600</v>
      </c>
      <c r="G823" s="273">
        <f>SUM(G824)</f>
        <v>0</v>
      </c>
      <c r="H823" s="269">
        <f>G823/F823*100</f>
        <v>0</v>
      </c>
    </row>
    <row r="824" spans="2:8" x14ac:dyDescent="0.25">
      <c r="B824" s="181">
        <v>3811</v>
      </c>
      <c r="C824" s="364" t="s">
        <v>123</v>
      </c>
      <c r="D824" s="364"/>
      <c r="E824" s="364"/>
      <c r="F824" s="16"/>
      <c r="G824" s="21">
        <v>0</v>
      </c>
      <c r="H824" s="145"/>
    </row>
    <row r="825" spans="2:8" ht="34.5" x14ac:dyDescent="0.25">
      <c r="B825" s="180" t="s">
        <v>631</v>
      </c>
      <c r="C825" s="366" t="s">
        <v>632</v>
      </c>
      <c r="D825" s="367"/>
      <c r="E825" s="368"/>
      <c r="F825" s="159">
        <f>F827</f>
        <v>100000</v>
      </c>
      <c r="G825" s="159">
        <f>G827</f>
        <v>0</v>
      </c>
      <c r="H825" s="174">
        <f>G825/F825*100</f>
        <v>0</v>
      </c>
    </row>
    <row r="826" spans="2:8" ht="15" customHeight="1" x14ac:dyDescent="0.25">
      <c r="B826" s="229" t="s">
        <v>530</v>
      </c>
      <c r="C826" s="369" t="s">
        <v>531</v>
      </c>
      <c r="D826" s="370"/>
      <c r="E826" s="371"/>
      <c r="F826" s="338">
        <v>100000</v>
      </c>
      <c r="G826" s="325">
        <v>0</v>
      </c>
      <c r="H826" s="250">
        <f>G826/F826*100</f>
        <v>0</v>
      </c>
    </row>
    <row r="827" spans="2:8" ht="25.5" customHeight="1" x14ac:dyDescent="0.25">
      <c r="B827" s="274">
        <v>42</v>
      </c>
      <c r="C827" s="372" t="s">
        <v>133</v>
      </c>
      <c r="D827" s="373"/>
      <c r="E827" s="374"/>
      <c r="F827" s="337">
        <v>100000</v>
      </c>
      <c r="G827" s="273">
        <f>SUM(G828)</f>
        <v>0</v>
      </c>
      <c r="H827" s="269">
        <f>G827/F827*100</f>
        <v>0</v>
      </c>
    </row>
    <row r="828" spans="2:8" x14ac:dyDescent="0.25">
      <c r="B828" s="181">
        <v>4212</v>
      </c>
      <c r="C828" s="363" t="s">
        <v>135</v>
      </c>
      <c r="D828" s="364"/>
      <c r="E828" s="365"/>
      <c r="F828" s="16"/>
      <c r="G828" s="21">
        <v>0</v>
      </c>
      <c r="H828" s="145"/>
    </row>
    <row r="829" spans="2:8" ht="23.25" customHeight="1" x14ac:dyDescent="0.25">
      <c r="B829" s="179" t="s">
        <v>452</v>
      </c>
      <c r="C829" s="378" t="s">
        <v>453</v>
      </c>
      <c r="D829" s="378"/>
      <c r="E829" s="378"/>
      <c r="F829" s="139">
        <f>F830+F838</f>
        <v>1116000</v>
      </c>
      <c r="G829" s="139">
        <f>G830+G838</f>
        <v>40273.07</v>
      </c>
      <c r="H829" s="125">
        <f>G829/F829*100</f>
        <v>3.6086980286738353</v>
      </c>
    </row>
    <row r="830" spans="2:8" ht="23.25" x14ac:dyDescent="0.25">
      <c r="B830" s="180" t="s">
        <v>446</v>
      </c>
      <c r="C830" s="382" t="s">
        <v>454</v>
      </c>
      <c r="D830" s="382"/>
      <c r="E830" s="382"/>
      <c r="F830" s="159">
        <f>F834+F836</f>
        <v>63000</v>
      </c>
      <c r="G830" s="159">
        <f>G834+G836</f>
        <v>40273.07</v>
      </c>
      <c r="H830" s="174">
        <f>G830/F830*100</f>
        <v>63.925507936507941</v>
      </c>
    </row>
    <row r="831" spans="2:8" x14ac:dyDescent="0.25">
      <c r="B831" s="243" t="s">
        <v>529</v>
      </c>
      <c r="C831" s="390" t="s">
        <v>153</v>
      </c>
      <c r="D831" s="390"/>
      <c r="E831" s="390"/>
      <c r="F831" s="335">
        <v>13000</v>
      </c>
      <c r="G831" s="327">
        <v>5400.81</v>
      </c>
      <c r="H831" s="250">
        <f>G831/F831*100</f>
        <v>41.544692307692308</v>
      </c>
    </row>
    <row r="832" spans="2:8" ht="15" customHeight="1" x14ac:dyDescent="0.25">
      <c r="B832" s="229" t="s">
        <v>530</v>
      </c>
      <c r="C832" s="369" t="s">
        <v>531</v>
      </c>
      <c r="D832" s="370"/>
      <c r="E832" s="371"/>
      <c r="F832" s="335">
        <v>50000</v>
      </c>
      <c r="G832" s="327">
        <v>0</v>
      </c>
      <c r="H832" s="250">
        <f>G832/F832*100</f>
        <v>0</v>
      </c>
    </row>
    <row r="833" spans="1:8" ht="15" customHeight="1" x14ac:dyDescent="0.25">
      <c r="B833" s="229" t="s">
        <v>532</v>
      </c>
      <c r="C833" s="369" t="s">
        <v>597</v>
      </c>
      <c r="D833" s="370"/>
      <c r="E833" s="371"/>
      <c r="F833" s="335">
        <v>0</v>
      </c>
      <c r="G833" s="327">
        <v>34872.26</v>
      </c>
      <c r="H833" s="250"/>
    </row>
    <row r="834" spans="1:8" x14ac:dyDescent="0.25">
      <c r="B834" s="272">
        <v>38</v>
      </c>
      <c r="C834" s="386" t="s">
        <v>523</v>
      </c>
      <c r="D834" s="386"/>
      <c r="E834" s="386"/>
      <c r="F834" s="33">
        <v>13000</v>
      </c>
      <c r="G834" s="77">
        <f>SUM(G835)</f>
        <v>5400.81</v>
      </c>
      <c r="H834" s="269">
        <f>G834/F834*100</f>
        <v>41.544692307692308</v>
      </c>
    </row>
    <row r="835" spans="1:8" x14ac:dyDescent="0.25">
      <c r="B835" s="176">
        <v>3811</v>
      </c>
      <c r="C835" s="385" t="s">
        <v>123</v>
      </c>
      <c r="D835" s="385"/>
      <c r="E835" s="385"/>
      <c r="F835" s="17"/>
      <c r="G835" s="22">
        <v>5400.81</v>
      </c>
      <c r="H835" s="69"/>
    </row>
    <row r="836" spans="1:8" ht="24.75" customHeight="1" x14ac:dyDescent="0.25">
      <c r="A836" s="156"/>
      <c r="B836" s="268" t="s">
        <v>595</v>
      </c>
      <c r="C836" s="373" t="s">
        <v>146</v>
      </c>
      <c r="D836" s="373"/>
      <c r="E836" s="373"/>
      <c r="F836" s="33">
        <v>50000</v>
      </c>
      <c r="G836" s="77">
        <f>SUM(G837)</f>
        <v>34872.26</v>
      </c>
      <c r="H836" s="269">
        <f>G836/F836*100</f>
        <v>69.744519999999994</v>
      </c>
    </row>
    <row r="837" spans="1:8" ht="25.5" customHeight="1" x14ac:dyDescent="0.25">
      <c r="A837" s="156"/>
      <c r="B837" s="175" t="s">
        <v>416</v>
      </c>
      <c r="C837" s="364" t="s">
        <v>147</v>
      </c>
      <c r="D837" s="364"/>
      <c r="E837" s="364"/>
      <c r="F837" s="17"/>
      <c r="G837" s="22">
        <v>34872.26</v>
      </c>
      <c r="H837" s="69"/>
    </row>
    <row r="838" spans="1:8" ht="37.5" customHeight="1" x14ac:dyDescent="0.25">
      <c r="B838" s="172" t="s">
        <v>633</v>
      </c>
      <c r="C838" s="366" t="s">
        <v>634</v>
      </c>
      <c r="D838" s="367"/>
      <c r="E838" s="368"/>
      <c r="F838" s="155">
        <f>F842</f>
        <v>1053000</v>
      </c>
      <c r="G838" s="155">
        <f>G842</f>
        <v>0</v>
      </c>
      <c r="H838" s="174">
        <f>G838/F838*100</f>
        <v>0</v>
      </c>
    </row>
    <row r="839" spans="1:8" ht="14.25" customHeight="1" x14ac:dyDescent="0.25">
      <c r="B839" s="229" t="s">
        <v>534</v>
      </c>
      <c r="C839" s="369" t="s">
        <v>535</v>
      </c>
      <c r="D839" s="370"/>
      <c r="E839" s="371"/>
      <c r="F839" s="335">
        <v>0</v>
      </c>
      <c r="G839" s="327">
        <v>0</v>
      </c>
      <c r="H839" s="250" t="e">
        <f>G839/F839*100</f>
        <v>#DIV/0!</v>
      </c>
    </row>
    <row r="840" spans="1:8" ht="14.25" customHeight="1" x14ac:dyDescent="0.25">
      <c r="B840" s="229" t="s">
        <v>532</v>
      </c>
      <c r="C840" s="369" t="s">
        <v>597</v>
      </c>
      <c r="D840" s="370"/>
      <c r="E840" s="371"/>
      <c r="F840" s="335">
        <v>53000</v>
      </c>
      <c r="G840" s="327">
        <v>0</v>
      </c>
      <c r="H840" s="250">
        <f>G840/F840*100</f>
        <v>0</v>
      </c>
    </row>
    <row r="841" spans="1:8" ht="14.25" customHeight="1" x14ac:dyDescent="0.25">
      <c r="B841" s="229" t="s">
        <v>548</v>
      </c>
      <c r="C841" s="369" t="s">
        <v>549</v>
      </c>
      <c r="D841" s="370"/>
      <c r="E841" s="371"/>
      <c r="F841" s="335">
        <v>1000000</v>
      </c>
      <c r="G841" s="327">
        <v>0</v>
      </c>
      <c r="H841" s="250"/>
    </row>
    <row r="842" spans="1:8" ht="25.5" customHeight="1" x14ac:dyDescent="0.25">
      <c r="B842" s="268" t="s">
        <v>594</v>
      </c>
      <c r="C842" s="372" t="s">
        <v>133</v>
      </c>
      <c r="D842" s="373"/>
      <c r="E842" s="374"/>
      <c r="F842" s="33">
        <v>1053000</v>
      </c>
      <c r="G842" s="77">
        <f>SUM(G843)</f>
        <v>0</v>
      </c>
      <c r="H842" s="269">
        <f>G842/F842*100</f>
        <v>0</v>
      </c>
    </row>
    <row r="843" spans="1:8" ht="15" customHeight="1" x14ac:dyDescent="0.25">
      <c r="B843" s="175" t="s">
        <v>650</v>
      </c>
      <c r="C843" s="363" t="s">
        <v>135</v>
      </c>
      <c r="D843" s="364"/>
      <c r="E843" s="365"/>
      <c r="F843" s="17"/>
      <c r="G843" s="22">
        <v>0</v>
      </c>
      <c r="H843" s="69"/>
    </row>
    <row r="844" spans="1:8" ht="23.25" x14ac:dyDescent="0.25">
      <c r="B844" s="179" t="s">
        <v>455</v>
      </c>
      <c r="C844" s="412" t="s">
        <v>456</v>
      </c>
      <c r="D844" s="412"/>
      <c r="E844" s="412"/>
      <c r="F844" s="115">
        <f>F845</f>
        <v>70000</v>
      </c>
      <c r="G844" s="171">
        <f>G845</f>
        <v>983.55</v>
      </c>
      <c r="H844" s="125">
        <f>G844/F844*100</f>
        <v>1.4050714285714285</v>
      </c>
    </row>
    <row r="845" spans="1:8" ht="23.25" x14ac:dyDescent="0.25">
      <c r="B845" s="180" t="s">
        <v>457</v>
      </c>
      <c r="C845" s="382" t="s">
        <v>635</v>
      </c>
      <c r="D845" s="382"/>
      <c r="E845" s="382"/>
      <c r="F845" s="155">
        <f>F849</f>
        <v>70000</v>
      </c>
      <c r="G845" s="155">
        <f>G849</f>
        <v>983.55</v>
      </c>
      <c r="H845" s="174">
        <f>G845/F845*100</f>
        <v>1.4050714285714285</v>
      </c>
    </row>
    <row r="846" spans="1:8" x14ac:dyDescent="0.25">
      <c r="B846" s="242" t="s">
        <v>529</v>
      </c>
      <c r="C846" s="390" t="s">
        <v>153</v>
      </c>
      <c r="D846" s="390"/>
      <c r="E846" s="390"/>
      <c r="F846" s="335">
        <v>70000</v>
      </c>
      <c r="G846" s="327">
        <v>983.55</v>
      </c>
      <c r="H846" s="236">
        <f>G846/F846*100</f>
        <v>1.4050714285714285</v>
      </c>
    </row>
    <row r="847" spans="1:8" ht="15" customHeight="1" x14ac:dyDescent="0.25">
      <c r="B847" s="229" t="s">
        <v>530</v>
      </c>
      <c r="C847" s="369" t="s">
        <v>531</v>
      </c>
      <c r="D847" s="370"/>
      <c r="E847" s="371"/>
      <c r="F847" s="335">
        <v>0</v>
      </c>
      <c r="G847" s="327">
        <v>0</v>
      </c>
      <c r="H847" s="236" t="e">
        <f t="shared" ref="H847:H848" si="94">G847/F847*100</f>
        <v>#DIV/0!</v>
      </c>
    </row>
    <row r="848" spans="1:8" x14ac:dyDescent="0.25">
      <c r="B848" s="242" t="s">
        <v>537</v>
      </c>
      <c r="C848" s="244" t="s">
        <v>156</v>
      </c>
      <c r="D848" s="244"/>
      <c r="E848" s="244"/>
      <c r="F848" s="335">
        <v>0</v>
      </c>
      <c r="G848" s="327">
        <v>0</v>
      </c>
      <c r="H848" s="236" t="e">
        <f t="shared" si="94"/>
        <v>#DIV/0!</v>
      </c>
    </row>
    <row r="849" spans="2:19" x14ac:dyDescent="0.25">
      <c r="B849" s="274">
        <v>38</v>
      </c>
      <c r="C849" s="386" t="s">
        <v>523</v>
      </c>
      <c r="D849" s="386"/>
      <c r="E849" s="386"/>
      <c r="F849" s="33">
        <v>70000</v>
      </c>
      <c r="G849" s="77">
        <f>SUM(G850:G852)</f>
        <v>983.55</v>
      </c>
      <c r="H849" s="269">
        <f>G849/F849*100</f>
        <v>1.4050714285714285</v>
      </c>
    </row>
    <row r="850" spans="2:19" x14ac:dyDescent="0.25">
      <c r="B850" s="181">
        <v>3811</v>
      </c>
      <c r="C850" s="385" t="s">
        <v>458</v>
      </c>
      <c r="D850" s="385"/>
      <c r="E850" s="385"/>
      <c r="F850" s="17"/>
      <c r="G850" s="22">
        <v>0</v>
      </c>
      <c r="H850" s="69"/>
    </row>
    <row r="851" spans="2:19" x14ac:dyDescent="0.25">
      <c r="B851" s="181">
        <v>3812</v>
      </c>
      <c r="C851" s="363" t="s">
        <v>678</v>
      </c>
      <c r="D851" s="364"/>
      <c r="E851" s="365"/>
      <c r="F851" s="17"/>
      <c r="G851" s="22">
        <v>983.55</v>
      </c>
      <c r="H851" s="69"/>
    </row>
    <row r="852" spans="2:19" ht="23.25" customHeight="1" x14ac:dyDescent="0.25">
      <c r="B852" s="181">
        <v>3821</v>
      </c>
      <c r="C852" s="385" t="s">
        <v>124</v>
      </c>
      <c r="D852" s="385"/>
      <c r="E852" s="385"/>
      <c r="F852" s="17"/>
      <c r="G852" s="22">
        <v>0</v>
      </c>
      <c r="H852" s="69"/>
    </row>
    <row r="853" spans="2:19" ht="21.75" customHeight="1" x14ac:dyDescent="0.25">
      <c r="B853" s="177" t="s">
        <v>459</v>
      </c>
      <c r="C853" s="506" t="s">
        <v>283</v>
      </c>
      <c r="D853" s="506"/>
      <c r="E853" s="506"/>
      <c r="F853" s="42">
        <f>F858+F863+F873</f>
        <v>35300</v>
      </c>
      <c r="G853" s="68">
        <f>G858+G863+G873</f>
        <v>3962.12</v>
      </c>
      <c r="H853" s="178">
        <f>G853/F853*100</f>
        <v>11.224135977337109</v>
      </c>
      <c r="K853" s="107"/>
    </row>
    <row r="854" spans="2:19" x14ac:dyDescent="0.25">
      <c r="B854" s="245" t="s">
        <v>529</v>
      </c>
      <c r="C854" s="375" t="s">
        <v>153</v>
      </c>
      <c r="D854" s="376"/>
      <c r="E854" s="377"/>
      <c r="F854" s="233">
        <f>F860+F875+F880</f>
        <v>28700</v>
      </c>
      <c r="G854" s="233">
        <f>G860+G875+G880</f>
        <v>3962.12</v>
      </c>
      <c r="H854" s="241">
        <f>G854/F854*100</f>
        <v>13.805296167247386</v>
      </c>
    </row>
    <row r="855" spans="2:19" x14ac:dyDescent="0.25">
      <c r="B855" s="245" t="s">
        <v>534</v>
      </c>
      <c r="C855" s="375" t="s">
        <v>535</v>
      </c>
      <c r="D855" s="376"/>
      <c r="E855" s="377"/>
      <c r="F855" s="233">
        <f>F869</f>
        <v>0</v>
      </c>
      <c r="G855" s="233">
        <f>G869</f>
        <v>0</v>
      </c>
      <c r="H855" s="241"/>
    </row>
    <row r="856" spans="2:19" ht="15" customHeight="1" x14ac:dyDescent="0.25">
      <c r="B856" s="245" t="s">
        <v>530</v>
      </c>
      <c r="C856" s="375" t="s">
        <v>531</v>
      </c>
      <c r="D856" s="376"/>
      <c r="E856" s="377"/>
      <c r="F856" s="233">
        <f>F865+F870+F876</f>
        <v>6600</v>
      </c>
      <c r="G856" s="233">
        <f>G870+G876</f>
        <v>0</v>
      </c>
      <c r="H856" s="241">
        <f t="shared" ref="H856" si="95">G856/F856*100</f>
        <v>0</v>
      </c>
    </row>
    <row r="857" spans="2:19" ht="15" customHeight="1" x14ac:dyDescent="0.25">
      <c r="B857" s="245" t="s">
        <v>532</v>
      </c>
      <c r="C857" s="375" t="s">
        <v>597</v>
      </c>
      <c r="D857" s="376"/>
      <c r="E857" s="377"/>
      <c r="F857" s="233">
        <v>0</v>
      </c>
      <c r="G857" s="233">
        <f>G865</f>
        <v>0</v>
      </c>
      <c r="H857" s="241"/>
    </row>
    <row r="858" spans="2:19" ht="21" customHeight="1" x14ac:dyDescent="0.25">
      <c r="B858" s="179" t="s">
        <v>460</v>
      </c>
      <c r="C858" s="412" t="s">
        <v>461</v>
      </c>
      <c r="D858" s="412"/>
      <c r="E858" s="412"/>
      <c r="F858" s="115">
        <f>F859</f>
        <v>2700</v>
      </c>
      <c r="G858" s="171">
        <f>G859</f>
        <v>0</v>
      </c>
      <c r="H858" s="125">
        <f>G858/F858*100</f>
        <v>0</v>
      </c>
      <c r="K858" s="107"/>
      <c r="M858" s="185"/>
      <c r="N858" s="185"/>
      <c r="O858" s="184"/>
      <c r="P858" s="184"/>
      <c r="R858" s="22"/>
      <c r="S858" s="22"/>
    </row>
    <row r="859" spans="2:19" ht="23.25" x14ac:dyDescent="0.25">
      <c r="B859" s="180" t="s">
        <v>462</v>
      </c>
      <c r="C859" s="382" t="s">
        <v>463</v>
      </c>
      <c r="D859" s="382"/>
      <c r="E859" s="382"/>
      <c r="F859" s="155">
        <f>F861</f>
        <v>2700</v>
      </c>
      <c r="G859" s="173">
        <f>G861</f>
        <v>0</v>
      </c>
      <c r="H859" s="174">
        <f>G859/F859*100</f>
        <v>0</v>
      </c>
      <c r="M859" s="185"/>
      <c r="N859" s="185"/>
      <c r="O859" s="184"/>
      <c r="P859" s="107"/>
      <c r="R859" s="22"/>
      <c r="S859" s="22"/>
    </row>
    <row r="860" spans="2:19" x14ac:dyDescent="0.25">
      <c r="B860" s="242" t="s">
        <v>529</v>
      </c>
      <c r="C860" s="390" t="s">
        <v>153</v>
      </c>
      <c r="D860" s="390"/>
      <c r="E860" s="390"/>
      <c r="F860" s="335">
        <v>2700</v>
      </c>
      <c r="G860" s="327">
        <v>0</v>
      </c>
      <c r="H860" s="236">
        <f>G860/F860*100</f>
        <v>0</v>
      </c>
      <c r="M860" s="185"/>
      <c r="N860" s="185"/>
      <c r="O860" s="184"/>
      <c r="P860" s="184"/>
      <c r="R860" s="22"/>
      <c r="S860" s="22"/>
    </row>
    <row r="861" spans="2:19" ht="18" customHeight="1" x14ac:dyDescent="0.25">
      <c r="B861" s="274">
        <v>35</v>
      </c>
      <c r="C861" s="386" t="s">
        <v>114</v>
      </c>
      <c r="D861" s="386"/>
      <c r="E861" s="386"/>
      <c r="F861" s="33">
        <v>2700</v>
      </c>
      <c r="G861" s="77">
        <f>SUM(G862)</f>
        <v>0</v>
      </c>
      <c r="H861" s="269">
        <f>G861/F861*100</f>
        <v>0</v>
      </c>
      <c r="M861" s="185"/>
      <c r="N861" s="185"/>
      <c r="O861" s="184"/>
      <c r="P861" s="184"/>
      <c r="R861" s="22"/>
      <c r="S861" s="22"/>
    </row>
    <row r="862" spans="2:19" ht="23.25" customHeight="1" x14ac:dyDescent="0.25">
      <c r="B862" s="181">
        <v>3523</v>
      </c>
      <c r="C862" s="385" t="s">
        <v>117</v>
      </c>
      <c r="D862" s="385"/>
      <c r="E862" s="385"/>
      <c r="F862" s="17"/>
      <c r="G862" s="22">
        <v>0</v>
      </c>
      <c r="H862" s="69"/>
      <c r="M862" s="185"/>
      <c r="N862" s="185"/>
      <c r="O862" s="184"/>
      <c r="P862" s="184"/>
      <c r="R862" s="22"/>
      <c r="S862" s="22"/>
    </row>
    <row r="863" spans="2:19" ht="23.25" x14ac:dyDescent="0.25">
      <c r="B863" s="179" t="s">
        <v>464</v>
      </c>
      <c r="C863" s="412" t="s">
        <v>465</v>
      </c>
      <c r="D863" s="412"/>
      <c r="E863" s="412"/>
      <c r="F863" s="115">
        <f>F864+F868</f>
        <v>6600</v>
      </c>
      <c r="G863" s="115">
        <f>G864+G868</f>
        <v>0</v>
      </c>
      <c r="H863" s="125">
        <f>G863/F863*100</f>
        <v>0</v>
      </c>
      <c r="M863" s="185"/>
      <c r="N863" s="185"/>
      <c r="O863" s="185"/>
      <c r="R863" s="22"/>
      <c r="S863" s="22"/>
    </row>
    <row r="864" spans="2:19" ht="23.25" x14ac:dyDescent="0.25">
      <c r="B864" s="180" t="s">
        <v>636</v>
      </c>
      <c r="C864" s="382" t="s">
        <v>637</v>
      </c>
      <c r="D864" s="382"/>
      <c r="E864" s="382"/>
      <c r="F864" s="155">
        <f>F866</f>
        <v>6600</v>
      </c>
      <c r="G864" s="173">
        <f>G866</f>
        <v>0</v>
      </c>
      <c r="H864" s="174">
        <f>G864/F864*100</f>
        <v>0</v>
      </c>
      <c r="M864" s="185"/>
      <c r="N864" s="185"/>
      <c r="O864" s="184"/>
      <c r="P864" s="184"/>
      <c r="R864" s="22"/>
      <c r="S864" s="22"/>
    </row>
    <row r="865" spans="2:19" ht="17.25" customHeight="1" x14ac:dyDescent="0.25">
      <c r="B865" s="242" t="s">
        <v>530</v>
      </c>
      <c r="C865" s="369" t="s">
        <v>531</v>
      </c>
      <c r="D865" s="370"/>
      <c r="E865" s="371"/>
      <c r="F865" s="335">
        <v>6600</v>
      </c>
      <c r="G865" s="327">
        <v>0</v>
      </c>
      <c r="H865" s="236">
        <f>G865/F865*100</f>
        <v>0</v>
      </c>
      <c r="M865" s="185"/>
      <c r="N865" s="185"/>
      <c r="O865" s="184"/>
      <c r="P865" s="107"/>
      <c r="R865" s="22"/>
      <c r="S865" s="80"/>
    </row>
    <row r="866" spans="2:19" x14ac:dyDescent="0.25">
      <c r="B866" s="274">
        <v>32</v>
      </c>
      <c r="C866" s="386" t="s">
        <v>79</v>
      </c>
      <c r="D866" s="386"/>
      <c r="E866" s="386"/>
      <c r="F866" s="33">
        <v>6600</v>
      </c>
      <c r="G866" s="77">
        <f>SUM(G867)</f>
        <v>0</v>
      </c>
      <c r="H866" s="269">
        <f>G866/F866*100</f>
        <v>0</v>
      </c>
      <c r="M866" s="185"/>
      <c r="N866" s="185"/>
      <c r="O866" s="186"/>
      <c r="P866" s="186"/>
      <c r="Q866" s="187"/>
      <c r="R866" s="189"/>
      <c r="S866" s="188"/>
    </row>
    <row r="867" spans="2:19" x14ac:dyDescent="0.25">
      <c r="B867" s="181">
        <v>3237</v>
      </c>
      <c r="C867" s="385" t="s">
        <v>98</v>
      </c>
      <c r="D867" s="385"/>
      <c r="E867" s="385"/>
      <c r="F867" s="17"/>
      <c r="G867" s="22">
        <v>0</v>
      </c>
      <c r="H867" s="69"/>
    </row>
    <row r="868" spans="2:19" ht="34.5" x14ac:dyDescent="0.25">
      <c r="B868" s="180" t="s">
        <v>466</v>
      </c>
      <c r="C868" s="366" t="s">
        <v>467</v>
      </c>
      <c r="D868" s="367"/>
      <c r="E868" s="368"/>
      <c r="F868" s="155">
        <f>F871</f>
        <v>0</v>
      </c>
      <c r="G868" s="155">
        <f>G871</f>
        <v>0</v>
      </c>
      <c r="H868" s="174" t="e">
        <f>G868/F868*100</f>
        <v>#DIV/0!</v>
      </c>
    </row>
    <row r="869" spans="2:19" x14ac:dyDescent="0.25">
      <c r="B869" s="246" t="s">
        <v>534</v>
      </c>
      <c r="C869" s="550" t="s">
        <v>535</v>
      </c>
      <c r="D869" s="551"/>
      <c r="E869" s="552"/>
      <c r="F869" s="336">
        <v>0</v>
      </c>
      <c r="G869" s="350">
        <v>0</v>
      </c>
      <c r="H869" s="236" t="e">
        <f t="shared" ref="H869:H870" si="96">G869/F869*100</f>
        <v>#DIV/0!</v>
      </c>
    </row>
    <row r="870" spans="2:19" x14ac:dyDescent="0.25">
      <c r="B870" s="246" t="s">
        <v>530</v>
      </c>
      <c r="C870" s="550" t="s">
        <v>531</v>
      </c>
      <c r="D870" s="551"/>
      <c r="E870" s="552"/>
      <c r="F870" s="336">
        <v>0</v>
      </c>
      <c r="G870" s="350">
        <v>0</v>
      </c>
      <c r="H870" s="236" t="e">
        <f t="shared" si="96"/>
        <v>#DIV/0!</v>
      </c>
    </row>
    <row r="871" spans="2:19" x14ac:dyDescent="0.25">
      <c r="B871" s="274">
        <v>32</v>
      </c>
      <c r="C871" s="372" t="s">
        <v>79</v>
      </c>
      <c r="D871" s="373"/>
      <c r="E871" s="374"/>
      <c r="F871" s="33">
        <v>0</v>
      </c>
      <c r="G871" s="77">
        <f>SUM(G872)</f>
        <v>0</v>
      </c>
      <c r="H871" s="269"/>
    </row>
    <row r="872" spans="2:19" x14ac:dyDescent="0.25">
      <c r="B872" s="181">
        <v>3237</v>
      </c>
      <c r="C872" s="363" t="s">
        <v>98</v>
      </c>
      <c r="D872" s="364"/>
      <c r="E872" s="365"/>
      <c r="F872" s="17"/>
      <c r="G872" s="22">
        <v>0</v>
      </c>
      <c r="H872" s="69"/>
    </row>
    <row r="873" spans="2:19" ht="23.25" x14ac:dyDescent="0.25">
      <c r="B873" s="179" t="s">
        <v>468</v>
      </c>
      <c r="C873" s="412" t="s">
        <v>469</v>
      </c>
      <c r="D873" s="412"/>
      <c r="E873" s="412"/>
      <c r="F873" s="115">
        <f>F874+F879</f>
        <v>26000</v>
      </c>
      <c r="G873" s="115">
        <f>G874+G879</f>
        <v>3962.12</v>
      </c>
      <c r="H873" s="125">
        <f>G873/F873*100</f>
        <v>15.238923076923077</v>
      </c>
      <c r="O873" s="22"/>
      <c r="P873" s="22"/>
      <c r="R873" s="53"/>
      <c r="S873" s="107"/>
    </row>
    <row r="874" spans="2:19" ht="34.5" x14ac:dyDescent="0.25">
      <c r="B874" s="180" t="s">
        <v>638</v>
      </c>
      <c r="C874" s="366" t="s">
        <v>639</v>
      </c>
      <c r="D874" s="367"/>
      <c r="E874" s="368"/>
      <c r="F874" s="155">
        <f>F877</f>
        <v>20000</v>
      </c>
      <c r="G874" s="155">
        <f>G877</f>
        <v>0</v>
      </c>
      <c r="H874" s="174">
        <f>G874/F874*100</f>
        <v>0</v>
      </c>
      <c r="O874" s="22"/>
      <c r="P874" s="22"/>
      <c r="R874" s="53"/>
      <c r="S874" s="107"/>
    </row>
    <row r="875" spans="2:19" ht="15" customHeight="1" x14ac:dyDescent="0.25">
      <c r="B875" s="242" t="s">
        <v>529</v>
      </c>
      <c r="C875" s="369" t="s">
        <v>153</v>
      </c>
      <c r="D875" s="370"/>
      <c r="E875" s="371"/>
      <c r="F875" s="335">
        <v>20000</v>
      </c>
      <c r="G875" s="327">
        <v>0</v>
      </c>
      <c r="H875" s="236">
        <f t="shared" ref="H875:H876" si="97">G875/F875*100</f>
        <v>0</v>
      </c>
      <c r="O875" s="22"/>
      <c r="P875" s="22"/>
      <c r="R875" s="53"/>
      <c r="S875" s="107"/>
    </row>
    <row r="876" spans="2:19" x14ac:dyDescent="0.25">
      <c r="B876" s="242" t="s">
        <v>530</v>
      </c>
      <c r="C876" s="369" t="s">
        <v>531</v>
      </c>
      <c r="D876" s="370"/>
      <c r="E876" s="371"/>
      <c r="F876" s="335">
        <v>0</v>
      </c>
      <c r="G876" s="327">
        <v>0</v>
      </c>
      <c r="H876" s="236" t="e">
        <f t="shared" si="97"/>
        <v>#DIV/0!</v>
      </c>
      <c r="O876" s="22"/>
      <c r="P876" s="22"/>
      <c r="R876" s="53"/>
      <c r="S876" s="107"/>
    </row>
    <row r="877" spans="2:19" ht="23.25" customHeight="1" x14ac:dyDescent="0.25">
      <c r="B877" s="274">
        <v>42</v>
      </c>
      <c r="C877" s="372" t="s">
        <v>133</v>
      </c>
      <c r="D877" s="373"/>
      <c r="E877" s="374"/>
      <c r="F877" s="33">
        <v>20000</v>
      </c>
      <c r="G877" s="77">
        <f>SUM(G878)</f>
        <v>0</v>
      </c>
      <c r="H877" s="269"/>
      <c r="O877" s="22"/>
      <c r="P877" s="22"/>
      <c r="R877" s="53"/>
      <c r="S877" s="107"/>
    </row>
    <row r="878" spans="2:19" x14ac:dyDescent="0.25">
      <c r="B878" s="181">
        <v>4214</v>
      </c>
      <c r="C878" s="363" t="s">
        <v>640</v>
      </c>
      <c r="D878" s="364"/>
      <c r="E878" s="365"/>
      <c r="F878" s="17"/>
      <c r="G878" s="22">
        <v>0</v>
      </c>
      <c r="H878" s="69"/>
      <c r="O878" s="22"/>
      <c r="P878" s="22"/>
      <c r="R878" s="53"/>
      <c r="S878" s="107"/>
    </row>
    <row r="879" spans="2:19" ht="23.25" x14ac:dyDescent="0.25">
      <c r="B879" s="180" t="s">
        <v>470</v>
      </c>
      <c r="C879" s="382" t="s">
        <v>469</v>
      </c>
      <c r="D879" s="382"/>
      <c r="E879" s="382"/>
      <c r="F879" s="155">
        <f>F881+F885</f>
        <v>6000</v>
      </c>
      <c r="G879" s="155">
        <f>G881+G885</f>
        <v>3962.12</v>
      </c>
      <c r="H879" s="174">
        <f>G879/F879*100</f>
        <v>66.035333333333341</v>
      </c>
    </row>
    <row r="880" spans="2:19" x14ac:dyDescent="0.25">
      <c r="B880" s="242" t="s">
        <v>529</v>
      </c>
      <c r="C880" s="390" t="s">
        <v>153</v>
      </c>
      <c r="D880" s="390"/>
      <c r="E880" s="390"/>
      <c r="F880" s="335">
        <v>6000</v>
      </c>
      <c r="G880" s="327">
        <v>3962.12</v>
      </c>
      <c r="H880" s="236">
        <f>G880/F880*100</f>
        <v>66.035333333333341</v>
      </c>
    </row>
    <row r="881" spans="2:19" x14ac:dyDescent="0.25">
      <c r="B881" s="274">
        <v>32</v>
      </c>
      <c r="C881" s="372" t="s">
        <v>79</v>
      </c>
      <c r="D881" s="373"/>
      <c r="E881" s="374"/>
      <c r="F881" s="33">
        <v>6000</v>
      </c>
      <c r="G881" s="77">
        <f>SUM(G882:G884)</f>
        <v>3962.12</v>
      </c>
      <c r="H881" s="269"/>
    </row>
    <row r="882" spans="2:19" x14ac:dyDescent="0.25">
      <c r="B882" s="181">
        <v>3222</v>
      </c>
      <c r="C882" s="363" t="s">
        <v>89</v>
      </c>
      <c r="D882" s="364"/>
      <c r="E882" s="365"/>
      <c r="F882" s="17"/>
      <c r="G882" s="22">
        <v>478.74</v>
      </c>
      <c r="H882" s="69"/>
    </row>
    <row r="883" spans="2:19" x14ac:dyDescent="0.25">
      <c r="B883" s="181">
        <v>3236</v>
      </c>
      <c r="C883" s="363" t="s">
        <v>97</v>
      </c>
      <c r="D883" s="364"/>
      <c r="E883" s="365"/>
      <c r="F883" s="17"/>
      <c r="G883" s="22">
        <v>3483.38</v>
      </c>
      <c r="H883" s="69"/>
    </row>
    <row r="884" spans="2:19" x14ac:dyDescent="0.25">
      <c r="B884" s="181">
        <v>3239</v>
      </c>
      <c r="C884" s="363" t="s">
        <v>100</v>
      </c>
      <c r="D884" s="364"/>
      <c r="E884" s="365"/>
      <c r="F884" s="17"/>
      <c r="G884" s="22">
        <v>0</v>
      </c>
      <c r="H884" s="69"/>
    </row>
    <row r="885" spans="2:19" x14ac:dyDescent="0.25">
      <c r="B885" s="274">
        <v>38</v>
      </c>
      <c r="C885" s="386" t="s">
        <v>523</v>
      </c>
      <c r="D885" s="386"/>
      <c r="E885" s="386"/>
      <c r="F885" s="33">
        <v>0</v>
      </c>
      <c r="G885" s="77">
        <f>SUM(G886)</f>
        <v>0</v>
      </c>
      <c r="H885" s="269" t="e">
        <f t="shared" ref="H885:H904" si="98">G885/F885*100</f>
        <v>#DIV/0!</v>
      </c>
      <c r="S885" s="107"/>
    </row>
    <row r="886" spans="2:19" x14ac:dyDescent="0.25">
      <c r="B886" s="181">
        <v>3811</v>
      </c>
      <c r="C886" s="363" t="s">
        <v>123</v>
      </c>
      <c r="D886" s="364"/>
      <c r="E886" s="365"/>
      <c r="F886" s="17"/>
      <c r="G886" s="22">
        <v>0</v>
      </c>
      <c r="H886" s="69"/>
      <c r="S886" s="107"/>
    </row>
    <row r="887" spans="2:19" ht="23.25" x14ac:dyDescent="0.25">
      <c r="B887" s="177" t="s">
        <v>471</v>
      </c>
      <c r="C887" s="506" t="s">
        <v>285</v>
      </c>
      <c r="D887" s="506"/>
      <c r="E887" s="506"/>
      <c r="F887" s="42">
        <f>F890+F901+F907</f>
        <v>66000</v>
      </c>
      <c r="G887" s="42">
        <f>G890+G901+G907</f>
        <v>25480.95</v>
      </c>
      <c r="H887" s="169">
        <f t="shared" si="98"/>
        <v>38.607500000000002</v>
      </c>
      <c r="P887" s="107"/>
    </row>
    <row r="888" spans="2:19" x14ac:dyDescent="0.25">
      <c r="B888" s="245" t="s">
        <v>529</v>
      </c>
      <c r="C888" s="375" t="s">
        <v>153</v>
      </c>
      <c r="D888" s="376"/>
      <c r="E888" s="377"/>
      <c r="F888" s="233">
        <f>F892+F896+F903+F909</f>
        <v>40000</v>
      </c>
      <c r="G888" s="233">
        <f>G892+G896+G903+G909</f>
        <v>25480.95</v>
      </c>
      <c r="H888" s="234">
        <f t="shared" si="98"/>
        <v>63.702375000000004</v>
      </c>
    </row>
    <row r="889" spans="2:19" x14ac:dyDescent="0.25">
      <c r="B889" s="245" t="s">
        <v>530</v>
      </c>
      <c r="C889" s="375" t="s">
        <v>531</v>
      </c>
      <c r="D889" s="376"/>
      <c r="E889" s="377"/>
      <c r="F889" s="233">
        <f>F904</f>
        <v>26000</v>
      </c>
      <c r="G889" s="233">
        <f>G904</f>
        <v>0</v>
      </c>
      <c r="H889" s="234"/>
    </row>
    <row r="890" spans="2:19" ht="23.25" x14ac:dyDescent="0.25">
      <c r="B890" s="179" t="s">
        <v>472</v>
      </c>
      <c r="C890" s="412" t="s">
        <v>473</v>
      </c>
      <c r="D890" s="412"/>
      <c r="E890" s="412"/>
      <c r="F890" s="115">
        <f>F891+F895</f>
        <v>5000</v>
      </c>
      <c r="G890" s="171">
        <f>G891+G895</f>
        <v>0</v>
      </c>
      <c r="H890" s="125">
        <f t="shared" si="98"/>
        <v>0</v>
      </c>
      <c r="K890" s="107"/>
    </row>
    <row r="891" spans="2:19" ht="23.25" x14ac:dyDescent="0.25">
      <c r="B891" s="180" t="s">
        <v>474</v>
      </c>
      <c r="C891" s="382" t="s">
        <v>475</v>
      </c>
      <c r="D891" s="382"/>
      <c r="E891" s="382"/>
      <c r="F891" s="155">
        <f>F893</f>
        <v>5000</v>
      </c>
      <c r="G891" s="173">
        <f>G893</f>
        <v>0</v>
      </c>
      <c r="H891" s="174">
        <f t="shared" si="98"/>
        <v>0</v>
      </c>
    </row>
    <row r="892" spans="2:19" x14ac:dyDescent="0.25">
      <c r="B892" s="242" t="s">
        <v>529</v>
      </c>
      <c r="C892" s="554" t="s">
        <v>153</v>
      </c>
      <c r="D892" s="554"/>
      <c r="E892" s="554"/>
      <c r="F892" s="339">
        <v>5000</v>
      </c>
      <c r="G892" s="324">
        <v>0</v>
      </c>
      <c r="H892" s="252">
        <f t="shared" si="98"/>
        <v>0</v>
      </c>
    </row>
    <row r="893" spans="2:19" ht="15" customHeight="1" x14ac:dyDescent="0.25">
      <c r="B893" s="274">
        <v>35</v>
      </c>
      <c r="C893" s="386" t="s">
        <v>114</v>
      </c>
      <c r="D893" s="386"/>
      <c r="E893" s="386"/>
      <c r="F893" s="33">
        <v>5000</v>
      </c>
      <c r="G893" s="77">
        <f>SUM(G894)</f>
        <v>0</v>
      </c>
      <c r="H893" s="269">
        <f t="shared" si="98"/>
        <v>0</v>
      </c>
    </row>
    <row r="894" spans="2:19" ht="23.25" customHeight="1" x14ac:dyDescent="0.25">
      <c r="B894" s="181">
        <v>3512</v>
      </c>
      <c r="C894" s="385" t="s">
        <v>115</v>
      </c>
      <c r="D894" s="385"/>
      <c r="E894" s="385"/>
      <c r="F894" s="17"/>
      <c r="G894" s="22">
        <v>0</v>
      </c>
      <c r="H894" s="69"/>
    </row>
    <row r="895" spans="2:19" ht="23.25" customHeight="1" x14ac:dyDescent="0.25">
      <c r="B895" s="180" t="s">
        <v>579</v>
      </c>
      <c r="C895" s="382" t="s">
        <v>580</v>
      </c>
      <c r="D895" s="382"/>
      <c r="E895" s="382"/>
      <c r="F895" s="155">
        <f>F897+F899</f>
        <v>0</v>
      </c>
      <c r="G895" s="155">
        <f>G897+G899</f>
        <v>0</v>
      </c>
      <c r="H895" s="125" t="e">
        <f t="shared" si="98"/>
        <v>#DIV/0!</v>
      </c>
    </row>
    <row r="896" spans="2:19" ht="17.25" customHeight="1" x14ac:dyDescent="0.25">
      <c r="B896" s="242" t="s">
        <v>529</v>
      </c>
      <c r="C896" s="369" t="s">
        <v>153</v>
      </c>
      <c r="D896" s="370"/>
      <c r="E896" s="371"/>
      <c r="F896" s="335">
        <v>0</v>
      </c>
      <c r="G896" s="327">
        <v>0</v>
      </c>
      <c r="H896" s="234" t="e">
        <f t="shared" si="98"/>
        <v>#DIV/0!</v>
      </c>
    </row>
    <row r="897" spans="2:8" ht="23.25" customHeight="1" x14ac:dyDescent="0.25">
      <c r="B897" s="274">
        <v>35</v>
      </c>
      <c r="C897" s="386" t="s">
        <v>114</v>
      </c>
      <c r="D897" s="386"/>
      <c r="E897" s="386"/>
      <c r="F897" s="33">
        <v>0</v>
      </c>
      <c r="G897" s="77">
        <f>SUM(G898)</f>
        <v>0</v>
      </c>
      <c r="H897" s="269" t="e">
        <f t="shared" si="98"/>
        <v>#DIV/0!</v>
      </c>
    </row>
    <row r="898" spans="2:8" ht="23.25" customHeight="1" x14ac:dyDescent="0.25">
      <c r="B898" s="181">
        <v>3512</v>
      </c>
      <c r="C898" s="385" t="s">
        <v>115</v>
      </c>
      <c r="D898" s="385"/>
      <c r="E898" s="385"/>
      <c r="F898" s="17"/>
      <c r="G898" s="22">
        <v>0</v>
      </c>
      <c r="H898" s="69"/>
    </row>
    <row r="899" spans="2:8" ht="17.25" customHeight="1" x14ac:dyDescent="0.25">
      <c r="B899" s="274">
        <v>38</v>
      </c>
      <c r="C899" s="372" t="s">
        <v>523</v>
      </c>
      <c r="D899" s="373"/>
      <c r="E899" s="374"/>
      <c r="F899" s="33">
        <v>0</v>
      </c>
      <c r="G899" s="77">
        <f>SUM(G900)</f>
        <v>0</v>
      </c>
      <c r="H899" s="269" t="e">
        <f t="shared" si="98"/>
        <v>#DIV/0!</v>
      </c>
    </row>
    <row r="900" spans="2:8" ht="23.25" customHeight="1" x14ac:dyDescent="0.25">
      <c r="B900" s="181">
        <v>3861</v>
      </c>
      <c r="C900" s="363" t="s">
        <v>605</v>
      </c>
      <c r="D900" s="364"/>
      <c r="E900" s="365"/>
      <c r="F900" s="17"/>
      <c r="G900" s="22">
        <v>0</v>
      </c>
      <c r="H900" s="69"/>
    </row>
    <row r="901" spans="2:8" ht="23.25" customHeight="1" x14ac:dyDescent="0.25">
      <c r="B901" s="179" t="s">
        <v>641</v>
      </c>
      <c r="C901" s="553" t="s">
        <v>642</v>
      </c>
      <c r="D901" s="378"/>
      <c r="E901" s="401"/>
      <c r="F901" s="115">
        <f>F902</f>
        <v>26000</v>
      </c>
      <c r="G901" s="115">
        <f>G902</f>
        <v>0</v>
      </c>
      <c r="H901" s="125">
        <f t="shared" si="98"/>
        <v>0</v>
      </c>
    </row>
    <row r="902" spans="2:8" ht="36" customHeight="1" x14ac:dyDescent="0.25">
      <c r="B902" s="180" t="s">
        <v>643</v>
      </c>
      <c r="C902" s="366" t="s">
        <v>642</v>
      </c>
      <c r="D902" s="367"/>
      <c r="E902" s="368"/>
      <c r="F902" s="155">
        <f>F905</f>
        <v>26000</v>
      </c>
      <c r="G902" s="155">
        <f>G905</f>
        <v>0</v>
      </c>
      <c r="H902" s="174">
        <f t="shared" si="98"/>
        <v>0</v>
      </c>
    </row>
    <row r="903" spans="2:8" ht="18" customHeight="1" x14ac:dyDescent="0.25">
      <c r="B903" s="242" t="s">
        <v>529</v>
      </c>
      <c r="C903" s="369" t="s">
        <v>153</v>
      </c>
      <c r="D903" s="370"/>
      <c r="E903" s="371"/>
      <c r="F903" s="336">
        <v>0</v>
      </c>
      <c r="G903" s="350">
        <v>0</v>
      </c>
      <c r="H903" s="252" t="e">
        <f t="shared" si="98"/>
        <v>#DIV/0!</v>
      </c>
    </row>
    <row r="904" spans="2:8" ht="18" customHeight="1" x14ac:dyDescent="0.25">
      <c r="B904" s="242" t="s">
        <v>530</v>
      </c>
      <c r="C904" s="369" t="s">
        <v>531</v>
      </c>
      <c r="D904" s="370"/>
      <c r="E904" s="371"/>
      <c r="F904" s="336">
        <v>26000</v>
      </c>
      <c r="G904" s="350">
        <v>0</v>
      </c>
      <c r="H904" s="252">
        <f t="shared" si="98"/>
        <v>0</v>
      </c>
    </row>
    <row r="905" spans="2:8" ht="23.25" customHeight="1" x14ac:dyDescent="0.25">
      <c r="B905" s="274">
        <v>42</v>
      </c>
      <c r="C905" s="372" t="s">
        <v>133</v>
      </c>
      <c r="D905" s="373"/>
      <c r="E905" s="374"/>
      <c r="F905" s="33">
        <v>26000</v>
      </c>
      <c r="G905" s="77">
        <f>SUM(G906)</f>
        <v>0</v>
      </c>
      <c r="H905" s="269"/>
    </row>
    <row r="906" spans="2:8" ht="23.25" customHeight="1" x14ac:dyDescent="0.25">
      <c r="B906" s="181">
        <v>4214</v>
      </c>
      <c r="C906" s="363" t="s">
        <v>137</v>
      </c>
      <c r="D906" s="364"/>
      <c r="E906" s="365"/>
      <c r="F906" s="17"/>
      <c r="G906" s="22">
        <v>0</v>
      </c>
      <c r="H906" s="69"/>
    </row>
    <row r="907" spans="2:8" ht="23.25" customHeight="1" x14ac:dyDescent="0.25">
      <c r="B907" s="179" t="s">
        <v>670</v>
      </c>
      <c r="C907" s="553" t="s">
        <v>671</v>
      </c>
      <c r="D907" s="378"/>
      <c r="E907" s="401"/>
      <c r="F907" s="115">
        <f>F908</f>
        <v>35000</v>
      </c>
      <c r="G907" s="171">
        <f>G908</f>
        <v>25480.95</v>
      </c>
      <c r="H907" s="125"/>
    </row>
    <row r="908" spans="2:8" ht="24.75" customHeight="1" x14ac:dyDescent="0.25">
      <c r="B908" s="180" t="s">
        <v>672</v>
      </c>
      <c r="C908" s="366" t="s">
        <v>671</v>
      </c>
      <c r="D908" s="367"/>
      <c r="E908" s="368"/>
      <c r="F908" s="155">
        <f>F910</f>
        <v>35000</v>
      </c>
      <c r="G908" s="173">
        <f>G910</f>
        <v>25480.95</v>
      </c>
      <c r="H908" s="174"/>
    </row>
    <row r="909" spans="2:8" ht="18.75" customHeight="1" x14ac:dyDescent="0.25">
      <c r="B909" s="242" t="s">
        <v>529</v>
      </c>
      <c r="C909" s="369" t="s">
        <v>153</v>
      </c>
      <c r="D909" s="370"/>
      <c r="E909" s="371"/>
      <c r="F909" s="227">
        <v>35000</v>
      </c>
      <c r="G909" s="340">
        <v>25480.95</v>
      </c>
      <c r="H909" s="236"/>
    </row>
    <row r="910" spans="2:8" ht="23.25" customHeight="1" x14ac:dyDescent="0.25">
      <c r="B910" s="274">
        <v>36</v>
      </c>
      <c r="C910" s="372" t="s">
        <v>673</v>
      </c>
      <c r="D910" s="373"/>
      <c r="E910" s="374"/>
      <c r="F910" s="33">
        <v>35000</v>
      </c>
      <c r="G910" s="77">
        <f>G911</f>
        <v>25480.95</v>
      </c>
      <c r="H910" s="269"/>
    </row>
    <row r="911" spans="2:8" ht="24.75" customHeight="1" x14ac:dyDescent="0.25">
      <c r="B911" s="181">
        <v>3662</v>
      </c>
      <c r="C911" s="363" t="s">
        <v>690</v>
      </c>
      <c r="D911" s="364"/>
      <c r="E911" s="365"/>
      <c r="F911" s="17"/>
      <c r="G911" s="22">
        <v>25480.95</v>
      </c>
      <c r="H911" s="69"/>
    </row>
    <row r="912" spans="2:8" ht="23.25" x14ac:dyDescent="0.25">
      <c r="B912" s="183" t="s">
        <v>476</v>
      </c>
      <c r="C912" s="541" t="s">
        <v>287</v>
      </c>
      <c r="D912" s="541"/>
      <c r="E912" s="541"/>
      <c r="F912" s="113">
        <f>F913+F981</f>
        <v>510100</v>
      </c>
      <c r="G912" s="166">
        <f>G913+G981</f>
        <v>86176.4</v>
      </c>
      <c r="H912" s="167">
        <f>G912/F912*100</f>
        <v>16.89402078023917</v>
      </c>
    </row>
    <row r="913" spans="2:11" ht="23.25" x14ac:dyDescent="0.25">
      <c r="B913" s="177" t="s">
        <v>477</v>
      </c>
      <c r="C913" s="506" t="s">
        <v>289</v>
      </c>
      <c r="D913" s="506"/>
      <c r="E913" s="506"/>
      <c r="F913" s="42">
        <f>F918+F962+F972</f>
        <v>510100</v>
      </c>
      <c r="G913" s="68">
        <f>G918+G962+G972</f>
        <v>86176.4</v>
      </c>
      <c r="H913" s="169">
        <f>G913/F913*100</f>
        <v>16.89402078023917</v>
      </c>
    </row>
    <row r="914" spans="2:11" x14ac:dyDescent="0.25">
      <c r="B914" s="245" t="s">
        <v>529</v>
      </c>
      <c r="C914" s="375" t="s">
        <v>153</v>
      </c>
      <c r="D914" s="376"/>
      <c r="E914" s="377"/>
      <c r="F914" s="233">
        <f>F920+F933+F950+F957+F964+F968+F974</f>
        <v>167800</v>
      </c>
      <c r="G914" s="233">
        <f>G920+G933+G950+G957+G964+G968+G974</f>
        <v>62295.57</v>
      </c>
      <c r="H914" s="234">
        <f t="shared" ref="H914:H917" si="99">G914/F914*100</f>
        <v>37.124892729439807</v>
      </c>
      <c r="K914" s="107"/>
    </row>
    <row r="915" spans="2:11" x14ac:dyDescent="0.25">
      <c r="B915" s="245" t="s">
        <v>536</v>
      </c>
      <c r="C915" s="375" t="s">
        <v>154</v>
      </c>
      <c r="D915" s="376"/>
      <c r="E915" s="377"/>
      <c r="F915" s="233">
        <f>F921+F934+F951+F958</f>
        <v>17036</v>
      </c>
      <c r="G915" s="233">
        <f>G921+G934+G951+G958</f>
        <v>10438.129999999999</v>
      </c>
      <c r="H915" s="234">
        <f t="shared" si="99"/>
        <v>61.271014322610938</v>
      </c>
      <c r="K915" s="107"/>
    </row>
    <row r="916" spans="2:11" x14ac:dyDescent="0.25">
      <c r="B916" s="245" t="s">
        <v>534</v>
      </c>
      <c r="C916" s="375" t="s">
        <v>563</v>
      </c>
      <c r="D916" s="376"/>
      <c r="E916" s="377"/>
      <c r="F916" s="233">
        <f>F975</f>
        <v>0</v>
      </c>
      <c r="G916" s="233">
        <f>G975</f>
        <v>0</v>
      </c>
      <c r="H916" s="234"/>
      <c r="K916" s="107"/>
    </row>
    <row r="917" spans="2:11" x14ac:dyDescent="0.25">
      <c r="B917" s="245" t="s">
        <v>530</v>
      </c>
      <c r="C917" s="375" t="s">
        <v>531</v>
      </c>
      <c r="D917" s="376"/>
      <c r="E917" s="377"/>
      <c r="F917" s="233">
        <f>F922+F935+F969+F976</f>
        <v>325264</v>
      </c>
      <c r="G917" s="233">
        <f>G922+G935+G969</f>
        <v>13072.8</v>
      </c>
      <c r="H917" s="234">
        <f t="shared" si="99"/>
        <v>4.0191352255398689</v>
      </c>
    </row>
    <row r="918" spans="2:11" ht="23.25" x14ac:dyDescent="0.25">
      <c r="B918" s="179" t="s">
        <v>478</v>
      </c>
      <c r="C918" s="412" t="s">
        <v>479</v>
      </c>
      <c r="D918" s="412"/>
      <c r="E918" s="412"/>
      <c r="F918" s="115">
        <f>F919+F932+F949+F956</f>
        <v>183700</v>
      </c>
      <c r="G918" s="171">
        <f>G919+G932+G949+G956</f>
        <v>86057.599999999991</v>
      </c>
      <c r="H918" s="125">
        <f t="shared" ref="H918:H923" si="100">G918/F918*100</f>
        <v>46.846815459989109</v>
      </c>
    </row>
    <row r="919" spans="2:11" ht="23.25" x14ac:dyDescent="0.25">
      <c r="B919" s="180" t="s">
        <v>480</v>
      </c>
      <c r="C919" s="382" t="s">
        <v>78</v>
      </c>
      <c r="D919" s="382"/>
      <c r="E919" s="382"/>
      <c r="F919" s="155">
        <f>F923+F927</f>
        <v>139800</v>
      </c>
      <c r="G919" s="155">
        <f>G923+G927</f>
        <v>70227.92</v>
      </c>
      <c r="H919" s="174">
        <f t="shared" si="100"/>
        <v>50.234563662374818</v>
      </c>
    </row>
    <row r="920" spans="2:11" x14ac:dyDescent="0.25">
      <c r="B920" s="242" t="s">
        <v>529</v>
      </c>
      <c r="C920" s="390" t="s">
        <v>153</v>
      </c>
      <c r="D920" s="390"/>
      <c r="E920" s="390"/>
      <c r="F920" s="335">
        <v>139800</v>
      </c>
      <c r="G920" s="327">
        <f>G919-G922</f>
        <v>57273.919999999998</v>
      </c>
      <c r="H920" s="236">
        <f t="shared" si="100"/>
        <v>40.968469241773967</v>
      </c>
    </row>
    <row r="921" spans="2:11" x14ac:dyDescent="0.25">
      <c r="B921" s="242" t="s">
        <v>536</v>
      </c>
      <c r="C921" s="244" t="s">
        <v>154</v>
      </c>
      <c r="D921" s="244"/>
      <c r="E921" s="244"/>
      <c r="F921" s="335">
        <v>0</v>
      </c>
      <c r="G921" s="327">
        <v>0</v>
      </c>
      <c r="H921" s="236" t="e">
        <f t="shared" si="100"/>
        <v>#DIV/0!</v>
      </c>
      <c r="K921" s="107"/>
    </row>
    <row r="922" spans="2:11" ht="17.25" customHeight="1" x14ac:dyDescent="0.25">
      <c r="B922" s="242" t="s">
        <v>530</v>
      </c>
      <c r="C922" s="369" t="s">
        <v>531</v>
      </c>
      <c r="D922" s="370"/>
      <c r="E922" s="371"/>
      <c r="F922" s="335">
        <v>0</v>
      </c>
      <c r="G922" s="327">
        <v>12954</v>
      </c>
      <c r="H922" s="236" t="e">
        <f t="shared" si="100"/>
        <v>#DIV/0!</v>
      </c>
    </row>
    <row r="923" spans="2:11" x14ac:dyDescent="0.25">
      <c r="B923" s="274">
        <v>31</v>
      </c>
      <c r="C923" s="386" t="s">
        <v>78</v>
      </c>
      <c r="D923" s="386"/>
      <c r="E923" s="386"/>
      <c r="F923" s="33">
        <v>136200</v>
      </c>
      <c r="G923" s="77">
        <f>SUM(G924:G926)</f>
        <v>68792.509999999995</v>
      </c>
      <c r="H923" s="269">
        <f t="shared" si="100"/>
        <v>50.508450807635832</v>
      </c>
    </row>
    <row r="924" spans="2:11" x14ac:dyDescent="0.25">
      <c r="B924" s="181">
        <v>3111</v>
      </c>
      <c r="C924" s="385" t="s">
        <v>322</v>
      </c>
      <c r="D924" s="385"/>
      <c r="E924" s="385"/>
      <c r="F924" s="17"/>
      <c r="G924" s="22">
        <v>59334.93</v>
      </c>
      <c r="H924" s="69"/>
    </row>
    <row r="925" spans="2:11" x14ac:dyDescent="0.25">
      <c r="B925" s="181">
        <v>3121</v>
      </c>
      <c r="C925" s="385" t="s">
        <v>76</v>
      </c>
      <c r="D925" s="385"/>
      <c r="E925" s="385"/>
      <c r="F925" s="17"/>
      <c r="G925" s="22">
        <v>1400</v>
      </c>
      <c r="H925" s="69"/>
    </row>
    <row r="926" spans="2:11" ht="24.75" customHeight="1" x14ac:dyDescent="0.25">
      <c r="B926" s="181">
        <v>3132</v>
      </c>
      <c r="C926" s="385" t="s">
        <v>481</v>
      </c>
      <c r="D926" s="385"/>
      <c r="E926" s="385"/>
      <c r="F926" s="17"/>
      <c r="G926" s="22">
        <v>8057.58</v>
      </c>
      <c r="H926" s="69"/>
    </row>
    <row r="927" spans="2:11" x14ac:dyDescent="0.25">
      <c r="B927" s="274">
        <v>32</v>
      </c>
      <c r="C927" s="386" t="s">
        <v>79</v>
      </c>
      <c r="D927" s="386"/>
      <c r="E927" s="386"/>
      <c r="F927" s="33">
        <v>3600</v>
      </c>
      <c r="G927" s="77">
        <f>SUM(G928:G931)</f>
        <v>1435.4099999999999</v>
      </c>
      <c r="H927" s="269">
        <f>G927/F927*100</f>
        <v>39.872499999999995</v>
      </c>
    </row>
    <row r="928" spans="2:11" x14ac:dyDescent="0.25">
      <c r="B928" s="181">
        <v>3211</v>
      </c>
      <c r="C928" s="363" t="s">
        <v>81</v>
      </c>
      <c r="D928" s="364"/>
      <c r="E928" s="365"/>
      <c r="F928" s="17"/>
      <c r="G928" s="22">
        <v>0</v>
      </c>
      <c r="H928" s="69"/>
    </row>
    <row r="929" spans="2:8" ht="25.5" customHeight="1" x14ac:dyDescent="0.25">
      <c r="B929" s="181">
        <v>3212</v>
      </c>
      <c r="C929" s="363" t="s">
        <v>82</v>
      </c>
      <c r="D929" s="364"/>
      <c r="E929" s="365"/>
      <c r="F929" s="17"/>
      <c r="G929" s="22">
        <v>1067.05</v>
      </c>
      <c r="H929" s="69"/>
    </row>
    <row r="930" spans="2:8" ht="16.5" customHeight="1" x14ac:dyDescent="0.25">
      <c r="B930" s="181">
        <v>3213</v>
      </c>
      <c r="C930" s="363" t="s">
        <v>83</v>
      </c>
      <c r="D930" s="364"/>
      <c r="E930" s="365"/>
      <c r="F930" s="17"/>
      <c r="G930" s="22">
        <v>328.36</v>
      </c>
      <c r="H930" s="69"/>
    </row>
    <row r="931" spans="2:8" ht="16.5" customHeight="1" x14ac:dyDescent="0.25">
      <c r="B931" s="181">
        <v>3214</v>
      </c>
      <c r="C931" s="363" t="s">
        <v>84</v>
      </c>
      <c r="D931" s="364"/>
      <c r="E931" s="365"/>
      <c r="F931" s="17"/>
      <c r="G931" s="22">
        <v>40</v>
      </c>
      <c r="H931" s="69"/>
    </row>
    <row r="932" spans="2:8" ht="23.25" x14ac:dyDescent="0.25">
      <c r="B932" s="180" t="s">
        <v>482</v>
      </c>
      <c r="C932" s="382" t="s">
        <v>483</v>
      </c>
      <c r="D932" s="382"/>
      <c r="E932" s="382"/>
      <c r="F932" s="155">
        <f>F936+F947</f>
        <v>33700</v>
      </c>
      <c r="G932" s="155">
        <f>G936+G947</f>
        <v>14967.89</v>
      </c>
      <c r="H932" s="174">
        <f>G932/F932*100</f>
        <v>44.415103857566763</v>
      </c>
    </row>
    <row r="933" spans="2:8" x14ac:dyDescent="0.25">
      <c r="B933" s="242" t="s">
        <v>529</v>
      </c>
      <c r="C933" s="390" t="s">
        <v>153</v>
      </c>
      <c r="D933" s="390"/>
      <c r="E933" s="390"/>
      <c r="F933" s="335">
        <v>16664</v>
      </c>
      <c r="G933" s="327">
        <f>G932-G934</f>
        <v>4529.76</v>
      </c>
      <c r="H933" s="236">
        <f t="shared" ref="H933:H934" si="101">G933/F933*100</f>
        <v>27.182909265482479</v>
      </c>
    </row>
    <row r="934" spans="2:8" x14ac:dyDescent="0.25">
      <c r="B934" s="242" t="s">
        <v>536</v>
      </c>
      <c r="C934" s="369" t="s">
        <v>154</v>
      </c>
      <c r="D934" s="370"/>
      <c r="E934" s="371"/>
      <c r="F934" s="335">
        <v>17036</v>
      </c>
      <c r="G934" s="327">
        <v>10438.129999999999</v>
      </c>
      <c r="H934" s="236">
        <f t="shared" si="101"/>
        <v>61.271014322610938</v>
      </c>
    </row>
    <row r="935" spans="2:8" ht="18.75" customHeight="1" x14ac:dyDescent="0.25">
      <c r="B935" s="242" t="s">
        <v>530</v>
      </c>
      <c r="C935" s="369" t="s">
        <v>531</v>
      </c>
      <c r="D935" s="370"/>
      <c r="E935" s="371"/>
      <c r="F935" s="335">
        <v>0</v>
      </c>
      <c r="G935" s="327">
        <v>0</v>
      </c>
      <c r="H935" s="236"/>
    </row>
    <row r="936" spans="2:8" x14ac:dyDescent="0.25">
      <c r="B936" s="274">
        <v>32</v>
      </c>
      <c r="C936" s="386" t="s">
        <v>79</v>
      </c>
      <c r="D936" s="386"/>
      <c r="E936" s="386"/>
      <c r="F936" s="33">
        <v>33000</v>
      </c>
      <c r="G936" s="77">
        <f>SUM(G937:G946)</f>
        <v>14694.68</v>
      </c>
      <c r="H936" s="269">
        <f>G936/F936*100</f>
        <v>44.529333333333334</v>
      </c>
    </row>
    <row r="937" spans="2:8" ht="24.75" customHeight="1" x14ac:dyDescent="0.25">
      <c r="B937" s="181">
        <v>3221</v>
      </c>
      <c r="C937" s="363" t="s">
        <v>86</v>
      </c>
      <c r="D937" s="364"/>
      <c r="E937" s="365"/>
      <c r="F937" s="17"/>
      <c r="G937" s="22">
        <v>2132.4899999999998</v>
      </c>
      <c r="H937" s="69"/>
    </row>
    <row r="938" spans="2:8" x14ac:dyDescent="0.25">
      <c r="B938" s="181">
        <v>3222</v>
      </c>
      <c r="C938" s="363" t="s">
        <v>89</v>
      </c>
      <c r="D938" s="364"/>
      <c r="E938" s="365"/>
      <c r="F938" s="17"/>
      <c r="G938" s="22">
        <v>6014.88</v>
      </c>
      <c r="H938" s="69"/>
    </row>
    <row r="939" spans="2:8" ht="24" customHeight="1" x14ac:dyDescent="0.25">
      <c r="B939" s="181">
        <v>3224</v>
      </c>
      <c r="C939" s="363" t="s">
        <v>681</v>
      </c>
      <c r="D939" s="364"/>
      <c r="E939" s="365"/>
      <c r="F939" s="17"/>
      <c r="G939" s="22">
        <v>138.44</v>
      </c>
      <c r="H939" s="69"/>
    </row>
    <row r="940" spans="2:8" ht="17.25" customHeight="1" x14ac:dyDescent="0.25">
      <c r="B940" s="181">
        <v>3225</v>
      </c>
      <c r="C940" s="363" t="s">
        <v>573</v>
      </c>
      <c r="D940" s="364"/>
      <c r="E940" s="365"/>
      <c r="F940" s="17"/>
      <c r="G940" s="22">
        <v>104</v>
      </c>
      <c r="H940" s="69"/>
    </row>
    <row r="941" spans="2:8" x14ac:dyDescent="0.25">
      <c r="B941" s="181">
        <v>3227</v>
      </c>
      <c r="C941" s="363" t="s">
        <v>127</v>
      </c>
      <c r="D941" s="364"/>
      <c r="E941" s="365"/>
      <c r="F941" s="17"/>
      <c r="G941" s="22">
        <v>375.6</v>
      </c>
      <c r="H941" s="69"/>
    </row>
    <row r="942" spans="2:8" x14ac:dyDescent="0.25">
      <c r="B942" s="181">
        <v>3231</v>
      </c>
      <c r="C942" s="363" t="s">
        <v>92</v>
      </c>
      <c r="D942" s="364"/>
      <c r="E942" s="365"/>
      <c r="F942" s="17"/>
      <c r="G942" s="22">
        <v>421.04</v>
      </c>
      <c r="H942" s="69"/>
    </row>
    <row r="943" spans="2:8" x14ac:dyDescent="0.25">
      <c r="B943" s="181">
        <v>3236</v>
      </c>
      <c r="C943" s="363" t="s">
        <v>679</v>
      </c>
      <c r="D943" s="364"/>
      <c r="E943" s="365"/>
      <c r="F943" s="17"/>
      <c r="G943" s="22">
        <v>2161.2800000000002</v>
      </c>
      <c r="H943" s="69"/>
    </row>
    <row r="944" spans="2:8" x14ac:dyDescent="0.25">
      <c r="B944" s="181">
        <v>3237</v>
      </c>
      <c r="C944" s="364" t="s">
        <v>98</v>
      </c>
      <c r="D944" s="364"/>
      <c r="E944" s="364"/>
      <c r="F944" s="17"/>
      <c r="G944" s="22">
        <v>2623.98</v>
      </c>
      <c r="H944" s="69"/>
    </row>
    <row r="945" spans="2:8" x14ac:dyDescent="0.25">
      <c r="B945" s="181">
        <v>3238</v>
      </c>
      <c r="C945" s="363" t="s">
        <v>99</v>
      </c>
      <c r="D945" s="364"/>
      <c r="E945" s="365"/>
      <c r="F945" s="17"/>
      <c r="G945" s="22">
        <v>642.47</v>
      </c>
      <c r="H945" s="69"/>
    </row>
    <row r="946" spans="2:8" x14ac:dyDescent="0.25">
      <c r="B946" s="181">
        <v>3239</v>
      </c>
      <c r="C946" s="363" t="s">
        <v>100</v>
      </c>
      <c r="D946" s="364"/>
      <c r="E946" s="365"/>
      <c r="F946" s="17"/>
      <c r="G946" s="22">
        <v>80.5</v>
      </c>
      <c r="H946" s="69"/>
    </row>
    <row r="947" spans="2:8" x14ac:dyDescent="0.25">
      <c r="B947" s="274">
        <v>34</v>
      </c>
      <c r="C947" s="386" t="s">
        <v>107</v>
      </c>
      <c r="D947" s="386"/>
      <c r="E947" s="386"/>
      <c r="F947" s="33">
        <v>700</v>
      </c>
      <c r="G947" s="77">
        <f>SUM(G948)</f>
        <v>273.20999999999998</v>
      </c>
      <c r="H947" s="269">
        <f>G947/F947*100</f>
        <v>39.03</v>
      </c>
    </row>
    <row r="948" spans="2:8" ht="23.25" customHeight="1" x14ac:dyDescent="0.25">
      <c r="B948" s="181">
        <v>3431</v>
      </c>
      <c r="C948" s="363" t="s">
        <v>111</v>
      </c>
      <c r="D948" s="364"/>
      <c r="E948" s="365"/>
      <c r="F948" s="17"/>
      <c r="G948" s="22">
        <v>273.20999999999998</v>
      </c>
      <c r="H948" s="69"/>
    </row>
    <row r="949" spans="2:8" ht="34.5" x14ac:dyDescent="0.25">
      <c r="B949" s="180" t="s">
        <v>484</v>
      </c>
      <c r="C949" s="382" t="s">
        <v>485</v>
      </c>
      <c r="D949" s="382"/>
      <c r="E949" s="382"/>
      <c r="F949" s="155">
        <f>F952</f>
        <v>2700</v>
      </c>
      <c r="G949" s="173">
        <f>G952</f>
        <v>0</v>
      </c>
      <c r="H949" s="174">
        <f>G949/F949*100</f>
        <v>0</v>
      </c>
    </row>
    <row r="950" spans="2:8" x14ac:dyDescent="0.25">
      <c r="B950" s="242" t="s">
        <v>529</v>
      </c>
      <c r="C950" s="369" t="s">
        <v>153</v>
      </c>
      <c r="D950" s="370"/>
      <c r="E950" s="371"/>
      <c r="F950" s="335">
        <v>2700</v>
      </c>
      <c r="G950" s="327">
        <v>0</v>
      </c>
      <c r="H950" s="236">
        <f t="shared" ref="H950" si="102">G950/F950*100</f>
        <v>0</v>
      </c>
    </row>
    <row r="951" spans="2:8" x14ac:dyDescent="0.25">
      <c r="B951" s="242" t="s">
        <v>562</v>
      </c>
      <c r="C951" s="224" t="s">
        <v>525</v>
      </c>
      <c r="D951" s="224"/>
      <c r="E951" s="224"/>
      <c r="F951" s="335">
        <v>0</v>
      </c>
      <c r="G951" s="327">
        <v>0</v>
      </c>
      <c r="H951" s="236"/>
    </row>
    <row r="952" spans="2:8" x14ac:dyDescent="0.25">
      <c r="B952" s="272">
        <v>32</v>
      </c>
      <c r="C952" s="386" t="s">
        <v>79</v>
      </c>
      <c r="D952" s="386"/>
      <c r="E952" s="386"/>
      <c r="F952" s="33">
        <v>2700</v>
      </c>
      <c r="G952" s="77">
        <f>SUM(G953:G955)</f>
        <v>0</v>
      </c>
      <c r="H952" s="269">
        <f>G952/F952*100</f>
        <v>0</v>
      </c>
    </row>
    <row r="953" spans="2:8" ht="24.75" customHeight="1" x14ac:dyDescent="0.25">
      <c r="B953" s="176">
        <v>3224</v>
      </c>
      <c r="C953" s="363" t="s">
        <v>644</v>
      </c>
      <c r="D953" s="364"/>
      <c r="E953" s="365"/>
      <c r="F953" s="17"/>
      <c r="G953" s="22">
        <v>0</v>
      </c>
      <c r="H953" s="69"/>
    </row>
    <row r="954" spans="2:8" x14ac:dyDescent="0.25">
      <c r="B954" s="176">
        <v>3225</v>
      </c>
      <c r="C954" s="363" t="s">
        <v>90</v>
      </c>
      <c r="D954" s="364"/>
      <c r="E954" s="365"/>
      <c r="F954" s="17"/>
      <c r="G954" s="22">
        <v>0</v>
      </c>
      <c r="H954" s="69"/>
    </row>
    <row r="955" spans="2:8" x14ac:dyDescent="0.25">
      <c r="B955" s="181">
        <v>3232</v>
      </c>
      <c r="C955" s="452" t="s">
        <v>93</v>
      </c>
      <c r="D955" s="395"/>
      <c r="E955" s="453"/>
      <c r="F955" s="17"/>
      <c r="G955" s="22">
        <v>0</v>
      </c>
      <c r="H955" s="69"/>
    </row>
    <row r="956" spans="2:8" ht="34.5" x14ac:dyDescent="0.25">
      <c r="B956" s="180" t="s">
        <v>486</v>
      </c>
      <c r="C956" s="367" t="s">
        <v>487</v>
      </c>
      <c r="D956" s="367"/>
      <c r="E956" s="367"/>
      <c r="F956" s="155">
        <f>F959</f>
        <v>7500</v>
      </c>
      <c r="G956" s="173">
        <f>G959</f>
        <v>861.79</v>
      </c>
      <c r="H956" s="174">
        <f>G956/F956*100</f>
        <v>11.490533333333333</v>
      </c>
    </row>
    <row r="957" spans="2:8" x14ac:dyDescent="0.25">
      <c r="B957" s="242" t="s">
        <v>529</v>
      </c>
      <c r="C957" s="370" t="s">
        <v>153</v>
      </c>
      <c r="D957" s="370"/>
      <c r="E957" s="370"/>
      <c r="F957" s="335">
        <v>7500</v>
      </c>
      <c r="G957" s="327">
        <v>491.89</v>
      </c>
      <c r="H957" s="236">
        <f t="shared" ref="H957:H958" si="103">G957/F957*100</f>
        <v>6.5585333333333331</v>
      </c>
    </row>
    <row r="958" spans="2:8" x14ac:dyDescent="0.25">
      <c r="B958" s="242" t="s">
        <v>536</v>
      </c>
      <c r="C958" s="224" t="s">
        <v>526</v>
      </c>
      <c r="D958" s="224"/>
      <c r="E958" s="224"/>
      <c r="F958" s="335">
        <v>0</v>
      </c>
      <c r="G958" s="327">
        <v>0</v>
      </c>
      <c r="H958" s="236" t="e">
        <f t="shared" si="103"/>
        <v>#DIV/0!</v>
      </c>
    </row>
    <row r="959" spans="2:8" ht="24" customHeight="1" x14ac:dyDescent="0.25">
      <c r="B959" s="274">
        <v>42</v>
      </c>
      <c r="C959" s="373" t="s">
        <v>133</v>
      </c>
      <c r="D959" s="373"/>
      <c r="E959" s="373"/>
      <c r="F959" s="33">
        <v>7500</v>
      </c>
      <c r="G959" s="77">
        <f>SUM(G960:G961)</f>
        <v>861.79</v>
      </c>
      <c r="H959" s="269">
        <f>G959/F959*100</f>
        <v>11.490533333333333</v>
      </c>
    </row>
    <row r="960" spans="2:8" x14ac:dyDescent="0.25">
      <c r="B960" s="181">
        <v>4221</v>
      </c>
      <c r="C960" s="363" t="s">
        <v>524</v>
      </c>
      <c r="D960" s="364"/>
      <c r="E960" s="365"/>
      <c r="F960" s="17"/>
      <c r="G960" s="22">
        <v>491.89</v>
      </c>
      <c r="H960" s="69"/>
    </row>
    <row r="961" spans="2:11" x14ac:dyDescent="0.25">
      <c r="B961" s="181">
        <v>4222</v>
      </c>
      <c r="C961" s="363" t="s">
        <v>354</v>
      </c>
      <c r="D961" s="364"/>
      <c r="E961" s="365"/>
      <c r="F961" s="17"/>
      <c r="G961" s="22">
        <v>369.9</v>
      </c>
      <c r="H961" s="69"/>
    </row>
    <row r="962" spans="2:11" ht="23.25" customHeight="1" x14ac:dyDescent="0.25">
      <c r="B962" s="179" t="s">
        <v>488</v>
      </c>
      <c r="C962" s="378" t="s">
        <v>489</v>
      </c>
      <c r="D962" s="378"/>
      <c r="E962" s="378"/>
      <c r="F962" s="115">
        <f>F963+F967</f>
        <v>1400</v>
      </c>
      <c r="G962" s="171">
        <f>G963+G967</f>
        <v>118.8</v>
      </c>
      <c r="H962" s="125">
        <f>G962/F962*100</f>
        <v>8.4857142857142858</v>
      </c>
    </row>
    <row r="963" spans="2:11" ht="23.25" x14ac:dyDescent="0.25">
      <c r="B963" s="180" t="s">
        <v>490</v>
      </c>
      <c r="C963" s="367" t="s">
        <v>491</v>
      </c>
      <c r="D963" s="367"/>
      <c r="E963" s="367"/>
      <c r="F963" s="155">
        <f>F965</f>
        <v>0</v>
      </c>
      <c r="G963" s="173">
        <f>G965</f>
        <v>0</v>
      </c>
      <c r="H963" s="174" t="e">
        <f>G963/F963*100</f>
        <v>#DIV/0!</v>
      </c>
    </row>
    <row r="964" spans="2:11" x14ac:dyDescent="0.25">
      <c r="B964" s="242" t="s">
        <v>529</v>
      </c>
      <c r="C964" s="370" t="s">
        <v>153</v>
      </c>
      <c r="D964" s="370"/>
      <c r="E964" s="370"/>
      <c r="F964" s="335">
        <v>0</v>
      </c>
      <c r="G964" s="327">
        <v>0</v>
      </c>
      <c r="H964" s="236" t="e">
        <f>G964/F964*100</f>
        <v>#DIV/0!</v>
      </c>
    </row>
    <row r="965" spans="2:11" ht="24" customHeight="1" x14ac:dyDescent="0.25">
      <c r="B965" s="274">
        <v>37</v>
      </c>
      <c r="C965" s="373" t="s">
        <v>645</v>
      </c>
      <c r="D965" s="373"/>
      <c r="E965" s="373"/>
      <c r="F965" s="33">
        <v>0</v>
      </c>
      <c r="G965" s="77">
        <f>SUM(G966)</f>
        <v>0</v>
      </c>
      <c r="H965" s="269" t="e">
        <f>G965/F965*100</f>
        <v>#DIV/0!</v>
      </c>
    </row>
    <row r="966" spans="2:11" ht="26.25" customHeight="1" x14ac:dyDescent="0.25">
      <c r="B966" s="181">
        <v>3721</v>
      </c>
      <c r="C966" s="364" t="s">
        <v>120</v>
      </c>
      <c r="D966" s="364"/>
      <c r="E966" s="364"/>
      <c r="F966" s="17"/>
      <c r="G966" s="22">
        <v>0</v>
      </c>
      <c r="H966" s="69"/>
    </row>
    <row r="967" spans="2:11" ht="23.25" x14ac:dyDescent="0.25">
      <c r="B967" s="180" t="s">
        <v>492</v>
      </c>
      <c r="C967" s="367" t="s">
        <v>489</v>
      </c>
      <c r="D967" s="367"/>
      <c r="E967" s="367"/>
      <c r="F967" s="155">
        <f>F970</f>
        <v>1400</v>
      </c>
      <c r="G967" s="173">
        <f>G970</f>
        <v>118.8</v>
      </c>
      <c r="H967" s="174">
        <f>G967/F967*100</f>
        <v>8.4857142857142858</v>
      </c>
    </row>
    <row r="968" spans="2:11" x14ac:dyDescent="0.25">
      <c r="B968" s="242" t="s">
        <v>529</v>
      </c>
      <c r="C968" s="370" t="s">
        <v>153</v>
      </c>
      <c r="D968" s="370"/>
      <c r="E968" s="370"/>
      <c r="F968" s="335">
        <v>1136</v>
      </c>
      <c r="G968" s="327">
        <v>0</v>
      </c>
      <c r="H968" s="236">
        <f t="shared" ref="H968:H969" si="104">G968/F968*100</f>
        <v>0</v>
      </c>
    </row>
    <row r="969" spans="2:11" ht="17.25" customHeight="1" x14ac:dyDescent="0.25">
      <c r="B969" s="242" t="s">
        <v>530</v>
      </c>
      <c r="C969" s="369" t="s">
        <v>531</v>
      </c>
      <c r="D969" s="370"/>
      <c r="E969" s="371"/>
      <c r="F969" s="335">
        <v>264</v>
      </c>
      <c r="G969" s="327">
        <v>118.8</v>
      </c>
      <c r="H969" s="236">
        <f t="shared" si="104"/>
        <v>45</v>
      </c>
    </row>
    <row r="970" spans="2:11" x14ac:dyDescent="0.25">
      <c r="B970" s="274">
        <v>38</v>
      </c>
      <c r="C970" s="373" t="s">
        <v>523</v>
      </c>
      <c r="D970" s="373"/>
      <c r="E970" s="373"/>
      <c r="F970" s="33">
        <v>1400</v>
      </c>
      <c r="G970" s="77">
        <f>SUM(G971)</f>
        <v>118.8</v>
      </c>
      <c r="H970" s="269">
        <f>G970/F970*100</f>
        <v>8.4857142857142858</v>
      </c>
    </row>
    <row r="971" spans="2:11" x14ac:dyDescent="0.25">
      <c r="B971" s="181">
        <v>3811</v>
      </c>
      <c r="C971" s="364" t="s">
        <v>123</v>
      </c>
      <c r="D971" s="364"/>
      <c r="E971" s="364"/>
      <c r="F971" s="17"/>
      <c r="G971" s="22">
        <v>118.8</v>
      </c>
      <c r="H971" s="69"/>
    </row>
    <row r="972" spans="2:11" ht="23.25" x14ac:dyDescent="0.25">
      <c r="B972" s="179" t="s">
        <v>493</v>
      </c>
      <c r="C972" s="378" t="s">
        <v>494</v>
      </c>
      <c r="D972" s="378"/>
      <c r="E972" s="378"/>
      <c r="F972" s="115">
        <f>F973</f>
        <v>325000</v>
      </c>
      <c r="G972" s="171">
        <f>G973</f>
        <v>0</v>
      </c>
      <c r="H972" s="125">
        <f>G972/F972*100</f>
        <v>0</v>
      </c>
    </row>
    <row r="973" spans="2:11" ht="34.5" x14ac:dyDescent="0.25">
      <c r="B973" s="180" t="s">
        <v>495</v>
      </c>
      <c r="C973" s="367" t="s">
        <v>496</v>
      </c>
      <c r="D973" s="367"/>
      <c r="E973" s="367"/>
      <c r="F973" s="155">
        <f>F977</f>
        <v>325000</v>
      </c>
      <c r="G973" s="173">
        <f>G977</f>
        <v>0</v>
      </c>
      <c r="H973" s="174">
        <f>G973/F973*100</f>
        <v>0</v>
      </c>
      <c r="K973" s="107"/>
    </row>
    <row r="974" spans="2:11" x14ac:dyDescent="0.25">
      <c r="B974" s="246" t="s">
        <v>529</v>
      </c>
      <c r="C974" s="550" t="s">
        <v>153</v>
      </c>
      <c r="D974" s="551"/>
      <c r="E974" s="552"/>
      <c r="F974" s="336">
        <v>0</v>
      </c>
      <c r="G974" s="350">
        <v>0</v>
      </c>
      <c r="H974" s="247"/>
    </row>
    <row r="975" spans="2:11" x14ac:dyDescent="0.25">
      <c r="B975" s="242" t="s">
        <v>534</v>
      </c>
      <c r="C975" s="369" t="s">
        <v>535</v>
      </c>
      <c r="D975" s="370"/>
      <c r="E975" s="371"/>
      <c r="F975" s="335">
        <v>0</v>
      </c>
      <c r="G975" s="327">
        <v>0</v>
      </c>
      <c r="H975" s="236" t="e">
        <f t="shared" ref="H975" si="105">G975/F975*100</f>
        <v>#DIV/0!</v>
      </c>
    </row>
    <row r="976" spans="2:11" x14ac:dyDescent="0.25">
      <c r="B976" s="242" t="s">
        <v>530</v>
      </c>
      <c r="C976" s="369" t="s">
        <v>531</v>
      </c>
      <c r="D976" s="370"/>
      <c r="E976" s="371"/>
      <c r="F976" s="335">
        <v>325000</v>
      </c>
      <c r="G976" s="327">
        <v>0</v>
      </c>
      <c r="H976" s="236"/>
    </row>
    <row r="977" spans="2:11" ht="24" customHeight="1" x14ac:dyDescent="0.25">
      <c r="B977" s="274">
        <v>42</v>
      </c>
      <c r="C977" s="373" t="s">
        <v>133</v>
      </c>
      <c r="D977" s="373"/>
      <c r="E977" s="373"/>
      <c r="F977" s="33">
        <v>325000</v>
      </c>
      <c r="G977" s="77">
        <f>SUM(G978:G980)</f>
        <v>0</v>
      </c>
      <c r="H977" s="269">
        <f>G977/F977*100</f>
        <v>0</v>
      </c>
    </row>
    <row r="978" spans="2:11" x14ac:dyDescent="0.25">
      <c r="B978" s="181">
        <v>4212</v>
      </c>
      <c r="C978" s="364" t="s">
        <v>135</v>
      </c>
      <c r="D978" s="364"/>
      <c r="E978" s="364"/>
      <c r="F978" s="17"/>
      <c r="G978" s="22">
        <v>0</v>
      </c>
      <c r="H978" s="69"/>
    </row>
    <row r="979" spans="2:11" x14ac:dyDescent="0.25">
      <c r="B979" s="181">
        <v>4221</v>
      </c>
      <c r="C979" s="363" t="s">
        <v>524</v>
      </c>
      <c r="D979" s="364"/>
      <c r="E979" s="365"/>
      <c r="F979" s="17"/>
      <c r="G979" s="189">
        <v>0</v>
      </c>
      <c r="H979" s="69"/>
    </row>
    <row r="980" spans="2:11" ht="27" customHeight="1" x14ac:dyDescent="0.25">
      <c r="B980" s="181">
        <v>4227</v>
      </c>
      <c r="C980" s="363" t="s">
        <v>390</v>
      </c>
      <c r="D980" s="364"/>
      <c r="E980" s="365"/>
      <c r="F980" s="17"/>
      <c r="G980" s="189">
        <v>0</v>
      </c>
      <c r="H980" s="69"/>
    </row>
    <row r="981" spans="2:11" ht="23.25" x14ac:dyDescent="0.25">
      <c r="B981" s="177" t="s">
        <v>497</v>
      </c>
      <c r="C981" s="404" t="s">
        <v>498</v>
      </c>
      <c r="D981" s="404"/>
      <c r="E981" s="404"/>
      <c r="F981" s="42">
        <f>F983</f>
        <v>0</v>
      </c>
      <c r="G981" s="68">
        <f>G983</f>
        <v>0</v>
      </c>
      <c r="H981" s="169" t="e">
        <f>G981/F981*100</f>
        <v>#DIV/0!</v>
      </c>
    </row>
    <row r="982" spans="2:11" x14ac:dyDescent="0.25">
      <c r="B982" s="245" t="s">
        <v>529</v>
      </c>
      <c r="C982" s="375" t="s">
        <v>153</v>
      </c>
      <c r="D982" s="376"/>
      <c r="E982" s="377"/>
      <c r="F982" s="233">
        <f>F985</f>
        <v>0</v>
      </c>
      <c r="G982" s="233">
        <f>G985</f>
        <v>0</v>
      </c>
      <c r="H982" s="234" t="e">
        <f t="shared" ref="H982" si="106">G982/F982*100</f>
        <v>#DIV/0!</v>
      </c>
    </row>
    <row r="983" spans="2:11" ht="23.25" x14ac:dyDescent="0.25">
      <c r="B983" s="179" t="s">
        <v>499</v>
      </c>
      <c r="C983" s="378" t="s">
        <v>500</v>
      </c>
      <c r="D983" s="378"/>
      <c r="E983" s="378"/>
      <c r="F983" s="115">
        <f>F984</f>
        <v>0</v>
      </c>
      <c r="G983" s="171">
        <f>G984</f>
        <v>0</v>
      </c>
      <c r="H983" s="125" t="e">
        <f>G983/F983*100</f>
        <v>#DIV/0!</v>
      </c>
    </row>
    <row r="984" spans="2:11" ht="23.25" x14ac:dyDescent="0.25">
      <c r="B984" s="180" t="s">
        <v>501</v>
      </c>
      <c r="C984" s="367" t="s">
        <v>500</v>
      </c>
      <c r="D984" s="367"/>
      <c r="E984" s="367"/>
      <c r="F984" s="155">
        <f>F986</f>
        <v>0</v>
      </c>
      <c r="G984" s="173">
        <f>G986</f>
        <v>0</v>
      </c>
      <c r="H984" s="174" t="e">
        <f>G984/F984*100</f>
        <v>#DIV/0!</v>
      </c>
    </row>
    <row r="985" spans="2:11" x14ac:dyDescent="0.25">
      <c r="B985" s="242" t="s">
        <v>529</v>
      </c>
      <c r="C985" s="370" t="s">
        <v>153</v>
      </c>
      <c r="D985" s="370"/>
      <c r="E985" s="370"/>
      <c r="F985" s="335">
        <v>0</v>
      </c>
      <c r="G985" s="327">
        <v>0</v>
      </c>
      <c r="H985" s="236" t="e">
        <f t="shared" ref="H985" si="107">G985/F985*100</f>
        <v>#DIV/0!</v>
      </c>
    </row>
    <row r="986" spans="2:11" x14ac:dyDescent="0.25">
      <c r="B986" s="274">
        <v>38</v>
      </c>
      <c r="C986" s="373" t="s">
        <v>523</v>
      </c>
      <c r="D986" s="373"/>
      <c r="E986" s="373"/>
      <c r="F986" s="33">
        <v>0</v>
      </c>
      <c r="G986" s="77">
        <f>SUM(G987)</f>
        <v>0</v>
      </c>
      <c r="H986" s="269" t="e">
        <f>G986/F986*100</f>
        <v>#DIV/0!</v>
      </c>
    </row>
    <row r="987" spans="2:11" x14ac:dyDescent="0.25">
      <c r="B987" s="181">
        <v>3811</v>
      </c>
      <c r="C987" s="363" t="s">
        <v>51</v>
      </c>
      <c r="D987" s="364"/>
      <c r="E987" s="365"/>
      <c r="F987" s="17"/>
      <c r="G987" s="22">
        <v>0</v>
      </c>
      <c r="H987" s="69"/>
    </row>
    <row r="988" spans="2:11" ht="23.25" x14ac:dyDescent="0.25">
      <c r="B988" s="183" t="s">
        <v>502</v>
      </c>
      <c r="C988" s="405" t="s">
        <v>265</v>
      </c>
      <c r="D988" s="405"/>
      <c r="E988" s="405"/>
      <c r="F988" s="113">
        <f>F989+F1030</f>
        <v>265700</v>
      </c>
      <c r="G988" s="166">
        <f>G989+G1030</f>
        <v>164743.63</v>
      </c>
      <c r="H988" s="167">
        <f>G988/F988*100</f>
        <v>62.003624388407985</v>
      </c>
    </row>
    <row r="989" spans="2:11" ht="23.25" x14ac:dyDescent="0.25">
      <c r="B989" s="177" t="s">
        <v>503</v>
      </c>
      <c r="C989" s="404" t="s">
        <v>294</v>
      </c>
      <c r="D989" s="404"/>
      <c r="E989" s="404"/>
      <c r="F989" s="42">
        <f>F995</f>
        <v>265000</v>
      </c>
      <c r="G989" s="68">
        <f>G995</f>
        <v>164411.82</v>
      </c>
      <c r="H989" s="169">
        <f>G989/F989*100</f>
        <v>62.042196226415093</v>
      </c>
      <c r="K989" s="107"/>
    </row>
    <row r="990" spans="2:11" x14ac:dyDescent="0.25">
      <c r="B990" s="245" t="s">
        <v>529</v>
      </c>
      <c r="C990" s="375" t="s">
        <v>153</v>
      </c>
      <c r="D990" s="376"/>
      <c r="E990" s="377"/>
      <c r="F990" s="233">
        <f>F997+F1005+F1017+F1022</f>
        <v>81300</v>
      </c>
      <c r="G990" s="233">
        <f>G997+G1005+G1017+G1022</f>
        <v>12774.95</v>
      </c>
      <c r="H990" s="236">
        <f t="shared" ref="H990:H993" si="108">G990/F990*100</f>
        <v>15.713345633456335</v>
      </c>
      <c r="K990" s="107"/>
    </row>
    <row r="991" spans="2:11" x14ac:dyDescent="0.25">
      <c r="B991" s="245" t="s">
        <v>536</v>
      </c>
      <c r="C991" s="231" t="s">
        <v>154</v>
      </c>
      <c r="D991" s="232"/>
      <c r="E991" s="235"/>
      <c r="F991" s="233">
        <f>F1006</f>
        <v>0</v>
      </c>
      <c r="G991" s="233">
        <f>G1006</f>
        <v>0</v>
      </c>
      <c r="H991" s="236"/>
      <c r="K991" s="107"/>
    </row>
    <row r="992" spans="2:11" ht="15" customHeight="1" x14ac:dyDescent="0.25">
      <c r="B992" s="245" t="s">
        <v>534</v>
      </c>
      <c r="C992" s="375" t="s">
        <v>563</v>
      </c>
      <c r="D992" s="376"/>
      <c r="E992" s="377"/>
      <c r="F992" s="233">
        <f>F1023</f>
        <v>30000</v>
      </c>
      <c r="G992" s="233">
        <f>G1023</f>
        <v>0</v>
      </c>
      <c r="H992" s="236"/>
      <c r="K992" s="107"/>
    </row>
    <row r="993" spans="2:11" ht="15" customHeight="1" x14ac:dyDescent="0.25">
      <c r="B993" s="245" t="s">
        <v>530</v>
      </c>
      <c r="C993" s="375" t="s">
        <v>531</v>
      </c>
      <c r="D993" s="376"/>
      <c r="E993" s="377"/>
      <c r="F993" s="233">
        <f>F1018+F1024</f>
        <v>153700</v>
      </c>
      <c r="G993" s="233">
        <f>G1018+G1024</f>
        <v>120400</v>
      </c>
      <c r="H993" s="236">
        <f t="shared" si="108"/>
        <v>78.334417696811983</v>
      </c>
      <c r="K993" s="107"/>
    </row>
    <row r="994" spans="2:11" ht="15" customHeight="1" x14ac:dyDescent="0.25">
      <c r="B994" s="245" t="s">
        <v>532</v>
      </c>
      <c r="C994" s="375" t="s">
        <v>597</v>
      </c>
      <c r="D994" s="376"/>
      <c r="E994" s="377"/>
      <c r="F994" s="233">
        <v>0</v>
      </c>
      <c r="G994" s="233">
        <f>G1025</f>
        <v>31274.17</v>
      </c>
      <c r="H994" s="236"/>
      <c r="K994" s="107"/>
    </row>
    <row r="995" spans="2:11" ht="23.25" x14ac:dyDescent="0.25">
      <c r="B995" s="179" t="s">
        <v>504</v>
      </c>
      <c r="C995" s="378" t="s">
        <v>505</v>
      </c>
      <c r="D995" s="378"/>
      <c r="E995" s="378"/>
      <c r="F995" s="115">
        <f>F996+F1004+F1016+F1021</f>
        <v>265000</v>
      </c>
      <c r="G995" s="115">
        <f>G996+G1004+G1016+G1021</f>
        <v>164411.82</v>
      </c>
      <c r="H995" s="125">
        <f>G995/F995*100</f>
        <v>62.042196226415093</v>
      </c>
    </row>
    <row r="996" spans="2:11" ht="23.25" x14ac:dyDescent="0.25">
      <c r="B996" s="180" t="s">
        <v>506</v>
      </c>
      <c r="C996" s="367" t="s">
        <v>78</v>
      </c>
      <c r="D996" s="367"/>
      <c r="E996" s="367"/>
      <c r="F996" s="155">
        <f>F998+F1002</f>
        <v>46500</v>
      </c>
      <c r="G996" s="173">
        <f>G998+G1002</f>
        <v>11820.869999999999</v>
      </c>
      <c r="H996" s="174">
        <f>G996/F996*100</f>
        <v>25.421225806451609</v>
      </c>
    </row>
    <row r="997" spans="2:11" x14ac:dyDescent="0.25">
      <c r="B997" s="242" t="s">
        <v>529</v>
      </c>
      <c r="C997" s="370" t="s">
        <v>153</v>
      </c>
      <c r="D997" s="370"/>
      <c r="E997" s="370"/>
      <c r="F997" s="335">
        <v>46500</v>
      </c>
      <c r="G997" s="327">
        <v>11820.87</v>
      </c>
      <c r="H997" s="236">
        <f>G997/F997*100</f>
        <v>25.421225806451613</v>
      </c>
    </row>
    <row r="998" spans="2:11" x14ac:dyDescent="0.25">
      <c r="B998" s="274">
        <v>31</v>
      </c>
      <c r="C998" s="373" t="s">
        <v>78</v>
      </c>
      <c r="D998" s="373"/>
      <c r="E998" s="373"/>
      <c r="F998" s="33">
        <v>46000</v>
      </c>
      <c r="G998" s="77">
        <f>SUM(G999:G1001)</f>
        <v>11820.869999999999</v>
      </c>
      <c r="H998" s="269">
        <f>G998/F998*100</f>
        <v>25.697543478260865</v>
      </c>
    </row>
    <row r="999" spans="2:11" x14ac:dyDescent="0.25">
      <c r="B999" s="181">
        <v>3111</v>
      </c>
      <c r="C999" s="364" t="s">
        <v>322</v>
      </c>
      <c r="D999" s="364"/>
      <c r="E999" s="364"/>
      <c r="F999" s="17"/>
      <c r="G999" s="22">
        <v>9803.33</v>
      </c>
      <c r="H999" s="69"/>
    </row>
    <row r="1000" spans="2:11" x14ac:dyDescent="0.25">
      <c r="B1000" s="181">
        <v>3121</v>
      </c>
      <c r="C1000" s="364" t="s">
        <v>76</v>
      </c>
      <c r="D1000" s="364"/>
      <c r="E1000" s="364"/>
      <c r="F1000" s="17"/>
      <c r="G1000" s="22">
        <v>400</v>
      </c>
      <c r="H1000" s="69"/>
    </row>
    <row r="1001" spans="2:11" ht="24.75" customHeight="1" x14ac:dyDescent="0.25">
      <c r="B1001" s="181">
        <v>3132</v>
      </c>
      <c r="C1001" s="364" t="s">
        <v>77</v>
      </c>
      <c r="D1001" s="364"/>
      <c r="E1001" s="364"/>
      <c r="F1001" s="17"/>
      <c r="G1001" s="22">
        <v>1617.54</v>
      </c>
      <c r="H1001" s="69"/>
    </row>
    <row r="1002" spans="2:11" x14ac:dyDescent="0.25">
      <c r="B1002" s="274">
        <v>32</v>
      </c>
      <c r="C1002" s="373" t="s">
        <v>79</v>
      </c>
      <c r="D1002" s="373"/>
      <c r="E1002" s="373"/>
      <c r="F1002" s="33">
        <v>500</v>
      </c>
      <c r="G1002" s="77">
        <f>SUM(G1003)</f>
        <v>0</v>
      </c>
      <c r="H1002" s="269">
        <f>G1002/F1002*100</f>
        <v>0</v>
      </c>
    </row>
    <row r="1003" spans="2:11" x14ac:dyDescent="0.25">
      <c r="B1003" s="181">
        <v>3213</v>
      </c>
      <c r="C1003" s="363" t="s">
        <v>83</v>
      </c>
      <c r="D1003" s="364"/>
      <c r="E1003" s="365"/>
      <c r="F1003" s="17"/>
      <c r="G1003" s="22">
        <v>0</v>
      </c>
      <c r="H1003" s="69"/>
    </row>
    <row r="1004" spans="2:11" ht="23.25" x14ac:dyDescent="0.25">
      <c r="B1004" s="180" t="s">
        <v>507</v>
      </c>
      <c r="C1004" s="367" t="s">
        <v>483</v>
      </c>
      <c r="D1004" s="367"/>
      <c r="E1004" s="367"/>
      <c r="F1004" s="155">
        <f>F1007+F1014</f>
        <v>8500</v>
      </c>
      <c r="G1004" s="173">
        <f>G1007+G1014</f>
        <v>1208.1600000000001</v>
      </c>
      <c r="H1004" s="174">
        <f>G1004/F1004*100</f>
        <v>14.213647058823531</v>
      </c>
    </row>
    <row r="1005" spans="2:11" x14ac:dyDescent="0.25">
      <c r="B1005" s="242" t="s">
        <v>529</v>
      </c>
      <c r="C1005" s="370" t="s">
        <v>153</v>
      </c>
      <c r="D1005" s="370"/>
      <c r="E1005" s="370"/>
      <c r="F1005" s="335">
        <v>8500</v>
      </c>
      <c r="G1005" s="327">
        <v>954.08</v>
      </c>
      <c r="H1005" s="236">
        <f>G1005/F1005*100</f>
        <v>11.224470588235294</v>
      </c>
    </row>
    <row r="1006" spans="2:11" x14ac:dyDescent="0.25">
      <c r="B1006" s="242" t="s">
        <v>536</v>
      </c>
      <c r="C1006" s="369" t="s">
        <v>154</v>
      </c>
      <c r="D1006" s="370"/>
      <c r="E1006" s="371"/>
      <c r="F1006" s="335">
        <v>0</v>
      </c>
      <c r="G1006" s="327">
        <v>0</v>
      </c>
      <c r="H1006" s="236" t="e">
        <f>G1006/F1006*100</f>
        <v>#DIV/0!</v>
      </c>
    </row>
    <row r="1007" spans="2:11" x14ac:dyDescent="0.25">
      <c r="B1007" s="274">
        <v>32</v>
      </c>
      <c r="C1007" s="373" t="s">
        <v>79</v>
      </c>
      <c r="D1007" s="373"/>
      <c r="E1007" s="373"/>
      <c r="F1007" s="33">
        <v>7500</v>
      </c>
      <c r="G1007" s="77">
        <f>SUM(G1008:G1013)</f>
        <v>1118.95</v>
      </c>
      <c r="H1007" s="269">
        <f>G1007/F1007*100</f>
        <v>14.919333333333334</v>
      </c>
    </row>
    <row r="1008" spans="2:11" ht="22.5" customHeight="1" x14ac:dyDescent="0.25">
      <c r="B1008" s="181">
        <v>3221</v>
      </c>
      <c r="C1008" s="364" t="s">
        <v>86</v>
      </c>
      <c r="D1008" s="364"/>
      <c r="E1008" s="364"/>
      <c r="F1008" s="17"/>
      <c r="G1008" s="22">
        <v>0</v>
      </c>
      <c r="H1008" s="69"/>
    </row>
    <row r="1009" spans="2:11" ht="16.5" customHeight="1" x14ac:dyDescent="0.25">
      <c r="B1009" s="181">
        <v>3223</v>
      </c>
      <c r="C1009" s="363" t="s">
        <v>182</v>
      </c>
      <c r="D1009" s="364"/>
      <c r="E1009" s="365"/>
      <c r="F1009" s="17"/>
      <c r="G1009" s="22">
        <v>78.58</v>
      </c>
      <c r="H1009" s="69"/>
    </row>
    <row r="1010" spans="2:11" x14ac:dyDescent="0.25">
      <c r="B1010" s="181">
        <v>3231</v>
      </c>
      <c r="C1010" s="364" t="s">
        <v>92</v>
      </c>
      <c r="D1010" s="364"/>
      <c r="E1010" s="364"/>
      <c r="F1010" s="17"/>
      <c r="G1010" s="22">
        <v>329.7</v>
      </c>
      <c r="H1010" s="69"/>
      <c r="K1010" s="107"/>
    </row>
    <row r="1011" spans="2:11" x14ac:dyDescent="0.25">
      <c r="B1011" s="181">
        <v>3233</v>
      </c>
      <c r="C1011" s="364" t="s">
        <v>94</v>
      </c>
      <c r="D1011" s="364"/>
      <c r="E1011" s="364"/>
      <c r="F1011" s="17"/>
      <c r="G1011" s="22">
        <v>127.44</v>
      </c>
      <c r="H1011" s="69"/>
    </row>
    <row r="1012" spans="2:11" x14ac:dyDescent="0.25">
      <c r="B1012" s="181">
        <v>3238</v>
      </c>
      <c r="C1012" s="364" t="s">
        <v>99</v>
      </c>
      <c r="D1012" s="364"/>
      <c r="E1012" s="364"/>
      <c r="F1012" s="17"/>
      <c r="G1012" s="22">
        <v>544.59</v>
      </c>
      <c r="H1012" s="69"/>
    </row>
    <row r="1013" spans="2:11" x14ac:dyDescent="0.25">
      <c r="B1013" s="181">
        <v>3295</v>
      </c>
      <c r="C1013" s="363" t="s">
        <v>105</v>
      </c>
      <c r="D1013" s="364"/>
      <c r="E1013" s="365"/>
      <c r="F1013" s="17"/>
      <c r="G1013" s="22">
        <v>38.64</v>
      </c>
      <c r="H1013" s="69"/>
    </row>
    <row r="1014" spans="2:11" x14ac:dyDescent="0.25">
      <c r="B1014" s="274">
        <v>34</v>
      </c>
      <c r="C1014" s="373" t="s">
        <v>107</v>
      </c>
      <c r="D1014" s="373"/>
      <c r="E1014" s="373"/>
      <c r="F1014" s="33">
        <v>1000</v>
      </c>
      <c r="G1014" s="77">
        <f>SUM(G1015)</f>
        <v>89.21</v>
      </c>
      <c r="H1014" s="269">
        <f>G1014/F1014*100</f>
        <v>8.9209999999999994</v>
      </c>
    </row>
    <row r="1015" spans="2:11" ht="23.25" customHeight="1" x14ac:dyDescent="0.25">
      <c r="B1015" s="181">
        <v>3431</v>
      </c>
      <c r="C1015" s="364" t="s">
        <v>111</v>
      </c>
      <c r="D1015" s="364"/>
      <c r="E1015" s="364"/>
      <c r="F1015" s="17"/>
      <c r="G1015" s="22">
        <v>89.21</v>
      </c>
      <c r="H1015" s="69"/>
    </row>
    <row r="1016" spans="2:11" ht="34.5" x14ac:dyDescent="0.25">
      <c r="B1016" s="180" t="s">
        <v>508</v>
      </c>
      <c r="C1016" s="367" t="s">
        <v>509</v>
      </c>
      <c r="D1016" s="367"/>
      <c r="E1016" s="367"/>
      <c r="F1016" s="155">
        <f>F1019</f>
        <v>10000</v>
      </c>
      <c r="G1016" s="173">
        <f>G1019</f>
        <v>621.16999999999996</v>
      </c>
      <c r="H1016" s="174">
        <f>G1016/F1016*100</f>
        <v>6.2116999999999996</v>
      </c>
    </row>
    <row r="1017" spans="2:11" x14ac:dyDescent="0.25">
      <c r="B1017" s="242" t="s">
        <v>529</v>
      </c>
      <c r="C1017" s="369" t="s">
        <v>153</v>
      </c>
      <c r="D1017" s="370"/>
      <c r="E1017" s="371"/>
      <c r="F1017" s="335">
        <v>6300</v>
      </c>
      <c r="G1017" s="327">
        <v>0</v>
      </c>
      <c r="H1017" s="236">
        <f>G1017/F1017*100</f>
        <v>0</v>
      </c>
    </row>
    <row r="1018" spans="2:11" x14ac:dyDescent="0.25">
      <c r="B1018" s="242" t="s">
        <v>530</v>
      </c>
      <c r="C1018" s="370" t="s">
        <v>531</v>
      </c>
      <c r="D1018" s="370"/>
      <c r="E1018" s="370"/>
      <c r="F1018" s="335">
        <v>3700</v>
      </c>
      <c r="G1018" s="327">
        <v>0</v>
      </c>
      <c r="H1018" s="236">
        <f>G1018/F1018*100</f>
        <v>0</v>
      </c>
    </row>
    <row r="1019" spans="2:11" ht="24" customHeight="1" x14ac:dyDescent="0.25">
      <c r="B1019" s="274">
        <v>42</v>
      </c>
      <c r="C1019" s="373" t="s">
        <v>133</v>
      </c>
      <c r="D1019" s="373"/>
      <c r="E1019" s="373"/>
      <c r="F1019" s="33">
        <v>10000</v>
      </c>
      <c r="G1019" s="77">
        <f>SUM(G1020)</f>
        <v>621.16999999999996</v>
      </c>
      <c r="H1019" s="269">
        <f>G1019/F1019*100</f>
        <v>6.2116999999999996</v>
      </c>
    </row>
    <row r="1020" spans="2:11" x14ac:dyDescent="0.25">
      <c r="B1020" s="181">
        <v>4241</v>
      </c>
      <c r="C1020" s="364" t="s">
        <v>510</v>
      </c>
      <c r="D1020" s="364"/>
      <c r="E1020" s="364"/>
      <c r="F1020" s="17"/>
      <c r="G1020" s="22">
        <v>621.16999999999996</v>
      </c>
      <c r="H1020" s="69"/>
    </row>
    <row r="1021" spans="2:11" ht="34.5" x14ac:dyDescent="0.25">
      <c r="B1021" s="180" t="s">
        <v>646</v>
      </c>
      <c r="C1021" s="366" t="s">
        <v>647</v>
      </c>
      <c r="D1021" s="367"/>
      <c r="E1021" s="368"/>
      <c r="F1021" s="155">
        <f>F1026+F1028</f>
        <v>200000</v>
      </c>
      <c r="G1021" s="155">
        <f>G1026+G1028</f>
        <v>150761.62</v>
      </c>
      <c r="H1021" s="174">
        <f>G1021/F1021*100</f>
        <v>75.380809999999997</v>
      </c>
    </row>
    <row r="1022" spans="2:11" ht="15" customHeight="1" x14ac:dyDescent="0.25">
      <c r="B1022" s="242" t="s">
        <v>529</v>
      </c>
      <c r="C1022" s="369" t="s">
        <v>153</v>
      </c>
      <c r="D1022" s="370"/>
      <c r="E1022" s="371"/>
      <c r="F1022" s="336">
        <v>20000</v>
      </c>
      <c r="G1022" s="350">
        <v>0</v>
      </c>
      <c r="H1022" s="236">
        <f t="shared" ref="H1022:H1025" si="109">G1022/F1022*100</f>
        <v>0</v>
      </c>
    </row>
    <row r="1023" spans="2:11" ht="15" customHeight="1" x14ac:dyDescent="0.25">
      <c r="B1023" s="242" t="s">
        <v>534</v>
      </c>
      <c r="C1023" s="369" t="s">
        <v>535</v>
      </c>
      <c r="D1023" s="370"/>
      <c r="E1023" s="371"/>
      <c r="F1023" s="336">
        <v>30000</v>
      </c>
      <c r="G1023" s="350">
        <v>0</v>
      </c>
      <c r="H1023" s="236">
        <f t="shared" si="109"/>
        <v>0</v>
      </c>
    </row>
    <row r="1024" spans="2:11" ht="15" customHeight="1" x14ac:dyDescent="0.25">
      <c r="B1024" s="242" t="s">
        <v>530</v>
      </c>
      <c r="C1024" s="370" t="s">
        <v>531</v>
      </c>
      <c r="D1024" s="370"/>
      <c r="E1024" s="370"/>
      <c r="F1024" s="336">
        <v>150000</v>
      </c>
      <c r="G1024" s="350">
        <v>120400</v>
      </c>
      <c r="H1024" s="236">
        <f t="shared" si="109"/>
        <v>80.266666666666666</v>
      </c>
    </row>
    <row r="1025" spans="2:11" ht="15" customHeight="1" x14ac:dyDescent="0.25">
      <c r="B1025" s="242" t="s">
        <v>532</v>
      </c>
      <c r="C1025" s="369" t="s">
        <v>597</v>
      </c>
      <c r="D1025" s="370"/>
      <c r="E1025" s="371"/>
      <c r="F1025" s="336">
        <v>0</v>
      </c>
      <c r="G1025" s="350">
        <v>31274.17</v>
      </c>
      <c r="H1025" s="236" t="e">
        <f t="shared" si="109"/>
        <v>#DIV/0!</v>
      </c>
    </row>
    <row r="1026" spans="2:11" ht="24.75" customHeight="1" x14ac:dyDescent="0.25">
      <c r="B1026" s="274">
        <v>42</v>
      </c>
      <c r="C1026" s="372" t="s">
        <v>133</v>
      </c>
      <c r="D1026" s="373"/>
      <c r="E1026" s="374"/>
      <c r="F1026" s="342">
        <v>20000</v>
      </c>
      <c r="G1026" s="343">
        <f>SUM(G1027)</f>
        <v>0</v>
      </c>
      <c r="H1026" s="352"/>
    </row>
    <row r="1027" spans="2:11" ht="15" customHeight="1" x14ac:dyDescent="0.25">
      <c r="B1027" s="181">
        <v>4221</v>
      </c>
      <c r="C1027" s="363" t="s">
        <v>139</v>
      </c>
      <c r="D1027" s="364"/>
      <c r="E1027" s="365"/>
      <c r="F1027" s="341"/>
      <c r="G1027" s="189">
        <v>0</v>
      </c>
      <c r="H1027" s="69"/>
    </row>
    <row r="1028" spans="2:11" ht="23.25" customHeight="1" x14ac:dyDescent="0.25">
      <c r="B1028" s="274">
        <v>45</v>
      </c>
      <c r="C1028" s="372" t="s">
        <v>146</v>
      </c>
      <c r="D1028" s="373"/>
      <c r="E1028" s="374"/>
      <c r="F1028" s="342">
        <v>180000</v>
      </c>
      <c r="G1028" s="77">
        <f>SUM(G1029)</f>
        <v>150761.62</v>
      </c>
      <c r="H1028" s="269">
        <f>G1028/F1028*100</f>
        <v>83.756455555555547</v>
      </c>
    </row>
    <row r="1029" spans="2:11" ht="22.5" customHeight="1" x14ac:dyDescent="0.25">
      <c r="B1029" s="181">
        <v>4511</v>
      </c>
      <c r="C1029" s="363" t="s">
        <v>147</v>
      </c>
      <c r="D1029" s="364"/>
      <c r="E1029" s="365"/>
      <c r="F1029" s="17"/>
      <c r="G1029" s="22">
        <v>150761.62</v>
      </c>
      <c r="H1029" s="69"/>
    </row>
    <row r="1030" spans="2:11" ht="21.75" customHeight="1" x14ac:dyDescent="0.25">
      <c r="B1030" s="177" t="s">
        <v>511</v>
      </c>
      <c r="C1030" s="404" t="s">
        <v>296</v>
      </c>
      <c r="D1030" s="404"/>
      <c r="E1030" s="404"/>
      <c r="F1030" s="42">
        <f>F1032</f>
        <v>700</v>
      </c>
      <c r="G1030" s="68">
        <f>G1032</f>
        <v>331.81</v>
      </c>
      <c r="H1030" s="169">
        <f t="shared" ref="H1030:H1035" si="110">G1030/F1030*100</f>
        <v>47.401428571428575</v>
      </c>
    </row>
    <row r="1031" spans="2:11" x14ac:dyDescent="0.25">
      <c r="B1031" s="245" t="s">
        <v>529</v>
      </c>
      <c r="C1031" s="375" t="s">
        <v>153</v>
      </c>
      <c r="D1031" s="376"/>
      <c r="E1031" s="377"/>
      <c r="F1031" s="233">
        <f>F1034</f>
        <v>700</v>
      </c>
      <c r="G1031" s="233">
        <f>G1034</f>
        <v>331.81</v>
      </c>
      <c r="H1031" s="234">
        <f t="shared" si="110"/>
        <v>47.401428571428575</v>
      </c>
    </row>
    <row r="1032" spans="2:11" ht="21" customHeight="1" x14ac:dyDescent="0.25">
      <c r="B1032" s="179" t="s">
        <v>512</v>
      </c>
      <c r="C1032" s="378" t="s">
        <v>513</v>
      </c>
      <c r="D1032" s="378"/>
      <c r="E1032" s="378"/>
      <c r="F1032" s="115">
        <f>F1033</f>
        <v>700</v>
      </c>
      <c r="G1032" s="171">
        <f>G1033</f>
        <v>331.81</v>
      </c>
      <c r="H1032" s="125">
        <f t="shared" si="110"/>
        <v>47.401428571428575</v>
      </c>
    </row>
    <row r="1033" spans="2:11" ht="23.25" x14ac:dyDescent="0.25">
      <c r="B1033" s="180" t="s">
        <v>514</v>
      </c>
      <c r="C1033" s="367" t="s">
        <v>515</v>
      </c>
      <c r="D1033" s="367"/>
      <c r="E1033" s="367"/>
      <c r="F1033" s="155">
        <f>F1035</f>
        <v>700</v>
      </c>
      <c r="G1033" s="173">
        <f>G1035</f>
        <v>331.81</v>
      </c>
      <c r="H1033" s="174">
        <f t="shared" si="110"/>
        <v>47.401428571428575</v>
      </c>
    </row>
    <row r="1034" spans="2:11" x14ac:dyDescent="0.25">
      <c r="B1034" s="242" t="s">
        <v>529</v>
      </c>
      <c r="C1034" s="370" t="s">
        <v>153</v>
      </c>
      <c r="D1034" s="370"/>
      <c r="E1034" s="370"/>
      <c r="F1034" s="335">
        <v>700</v>
      </c>
      <c r="G1034" s="327">
        <v>331.81</v>
      </c>
      <c r="H1034" s="236">
        <f t="shared" si="110"/>
        <v>47.401428571428575</v>
      </c>
    </row>
    <row r="1035" spans="2:11" x14ac:dyDescent="0.25">
      <c r="B1035" s="274">
        <v>32</v>
      </c>
      <c r="C1035" s="373" t="s">
        <v>79</v>
      </c>
      <c r="D1035" s="373"/>
      <c r="E1035" s="373"/>
      <c r="F1035" s="33">
        <v>700</v>
      </c>
      <c r="G1035" s="77">
        <f>SUM(G1036)</f>
        <v>331.81</v>
      </c>
      <c r="H1035" s="269">
        <f t="shared" si="110"/>
        <v>47.401428571428575</v>
      </c>
    </row>
    <row r="1036" spans="2:11" x14ac:dyDescent="0.25">
      <c r="B1036" s="181">
        <v>3239</v>
      </c>
      <c r="C1036" s="364" t="s">
        <v>100</v>
      </c>
      <c r="D1036" s="364"/>
      <c r="E1036" s="364"/>
      <c r="F1036" s="17"/>
      <c r="G1036" s="22">
        <v>331.81</v>
      </c>
      <c r="H1036" s="69"/>
    </row>
    <row r="1037" spans="2:11" ht="23.25" x14ac:dyDescent="0.25">
      <c r="B1037" s="183" t="s">
        <v>516</v>
      </c>
      <c r="C1037" s="405" t="s">
        <v>517</v>
      </c>
      <c r="D1037" s="405"/>
      <c r="E1037" s="405"/>
      <c r="F1037" s="113">
        <f>F1038</f>
        <v>51000</v>
      </c>
      <c r="G1037" s="166">
        <f>G1038</f>
        <v>12462.25</v>
      </c>
      <c r="H1037" s="167">
        <f>G1037/F1037*100</f>
        <v>24.435784313725488</v>
      </c>
    </row>
    <row r="1038" spans="2:11" ht="23.25" x14ac:dyDescent="0.25">
      <c r="B1038" s="177" t="s">
        <v>518</v>
      </c>
      <c r="C1038" s="404" t="s">
        <v>300</v>
      </c>
      <c r="D1038" s="404"/>
      <c r="E1038" s="404"/>
      <c r="F1038" s="42">
        <f>F1042</f>
        <v>51000</v>
      </c>
      <c r="G1038" s="68">
        <f>G1042</f>
        <v>12462.25</v>
      </c>
      <c r="H1038" s="169">
        <f>G1038/F1038*100</f>
        <v>24.435784313725488</v>
      </c>
      <c r="K1038" s="107"/>
    </row>
    <row r="1039" spans="2:11" x14ac:dyDescent="0.25">
      <c r="B1039" s="245" t="s">
        <v>529</v>
      </c>
      <c r="C1039" s="375" t="s">
        <v>153</v>
      </c>
      <c r="D1039" s="376"/>
      <c r="E1039" s="377"/>
      <c r="F1039" s="233">
        <f t="shared" ref="F1039:G1041" si="111">F1044</f>
        <v>19000</v>
      </c>
      <c r="G1039" s="233">
        <f>G1044</f>
        <v>756.81</v>
      </c>
      <c r="H1039" s="236">
        <f>G1039/F1039*100</f>
        <v>3.9832105263157889</v>
      </c>
      <c r="K1039" s="107"/>
    </row>
    <row r="1040" spans="2:11" x14ac:dyDescent="0.25">
      <c r="B1040" s="245" t="s">
        <v>534</v>
      </c>
      <c r="C1040" s="375" t="s">
        <v>155</v>
      </c>
      <c r="D1040" s="376"/>
      <c r="E1040" s="377"/>
      <c r="F1040" s="233">
        <f t="shared" si="111"/>
        <v>27000</v>
      </c>
      <c r="G1040" s="233">
        <f>G1045</f>
        <v>11555.44</v>
      </c>
      <c r="H1040" s="236"/>
    </row>
    <row r="1041" spans="2:11" x14ac:dyDescent="0.25">
      <c r="B1041" s="245" t="s">
        <v>537</v>
      </c>
      <c r="C1041" s="232" t="s">
        <v>156</v>
      </c>
      <c r="D1041" s="232"/>
      <c r="E1041" s="232"/>
      <c r="F1041" s="233">
        <f t="shared" si="111"/>
        <v>5000</v>
      </c>
      <c r="G1041" s="233">
        <f t="shared" si="111"/>
        <v>150</v>
      </c>
      <c r="H1041" s="236">
        <f>G1041/F1041*100</f>
        <v>3</v>
      </c>
    </row>
    <row r="1042" spans="2:11" ht="23.25" x14ac:dyDescent="0.25">
      <c r="B1042" s="179" t="s">
        <v>520</v>
      </c>
      <c r="C1042" s="378" t="s">
        <v>519</v>
      </c>
      <c r="D1042" s="378"/>
      <c r="E1042" s="378"/>
      <c r="F1042" s="115">
        <f>F1043</f>
        <v>51000</v>
      </c>
      <c r="G1042" s="171">
        <f>G1043</f>
        <v>12462.25</v>
      </c>
      <c r="H1042" s="125">
        <f>G1042/F1042*100</f>
        <v>24.435784313725488</v>
      </c>
    </row>
    <row r="1043" spans="2:11" ht="23.25" x14ac:dyDescent="0.25">
      <c r="B1043" s="180" t="s">
        <v>521</v>
      </c>
      <c r="C1043" s="367" t="s">
        <v>522</v>
      </c>
      <c r="D1043" s="367"/>
      <c r="E1043" s="367"/>
      <c r="F1043" s="155">
        <f>F1047+F1050</f>
        <v>51000</v>
      </c>
      <c r="G1043" s="173">
        <f>G1047+G1050</f>
        <v>12462.25</v>
      </c>
      <c r="H1043" s="174">
        <f>G1043/F1043*100</f>
        <v>24.435784313725488</v>
      </c>
    </row>
    <row r="1044" spans="2:11" x14ac:dyDescent="0.25">
      <c r="B1044" s="242" t="s">
        <v>529</v>
      </c>
      <c r="C1044" s="370" t="s">
        <v>153</v>
      </c>
      <c r="D1044" s="370"/>
      <c r="E1044" s="370"/>
      <c r="F1044" s="335">
        <v>19000</v>
      </c>
      <c r="G1044" s="327">
        <v>756.81</v>
      </c>
      <c r="H1044" s="236">
        <f>G1044/F1044*100</f>
        <v>3.9832105263157889</v>
      </c>
    </row>
    <row r="1045" spans="2:11" x14ac:dyDescent="0.25">
      <c r="B1045" s="242" t="s">
        <v>534</v>
      </c>
      <c r="C1045" s="369" t="s">
        <v>155</v>
      </c>
      <c r="D1045" s="370"/>
      <c r="E1045" s="371"/>
      <c r="F1045" s="335">
        <v>27000</v>
      </c>
      <c r="G1045" s="327">
        <v>11555.44</v>
      </c>
      <c r="H1045" s="236"/>
    </row>
    <row r="1046" spans="2:11" x14ac:dyDescent="0.25">
      <c r="B1046" s="242" t="s">
        <v>537</v>
      </c>
      <c r="C1046" s="224" t="s">
        <v>156</v>
      </c>
      <c r="D1046" s="224"/>
      <c r="E1046" s="224"/>
      <c r="F1046" s="335">
        <v>5000</v>
      </c>
      <c r="G1046" s="327">
        <v>150</v>
      </c>
      <c r="H1046" s="236"/>
      <c r="K1046" s="107"/>
    </row>
    <row r="1047" spans="2:11" x14ac:dyDescent="0.25">
      <c r="B1047" s="274">
        <v>32</v>
      </c>
      <c r="C1047" s="373" t="s">
        <v>79</v>
      </c>
      <c r="D1047" s="373"/>
      <c r="E1047" s="373"/>
      <c r="F1047" s="33">
        <v>27000</v>
      </c>
      <c r="G1047" s="77">
        <f>SUM(G1048:G1049)</f>
        <v>11555.44</v>
      </c>
      <c r="H1047" s="269">
        <f>G1047/F1047*100</f>
        <v>42.797925925925931</v>
      </c>
      <c r="K1047" s="107"/>
    </row>
    <row r="1048" spans="2:11" x14ac:dyDescent="0.25">
      <c r="B1048" s="181">
        <v>3223</v>
      </c>
      <c r="C1048" s="364" t="s">
        <v>87</v>
      </c>
      <c r="D1048" s="364"/>
      <c r="E1048" s="364"/>
      <c r="F1048" s="17"/>
      <c r="G1048" s="189">
        <v>11555.44</v>
      </c>
      <c r="H1048" s="69"/>
      <c r="K1048" s="107"/>
    </row>
    <row r="1049" spans="2:11" x14ac:dyDescent="0.25">
      <c r="B1049" s="181">
        <v>3239</v>
      </c>
      <c r="C1049" s="363" t="s">
        <v>575</v>
      </c>
      <c r="D1049" s="364"/>
      <c r="E1049" s="365"/>
      <c r="F1049" s="17"/>
      <c r="G1049" s="189">
        <v>0</v>
      </c>
      <c r="H1049" s="69"/>
    </row>
    <row r="1050" spans="2:11" x14ac:dyDescent="0.25">
      <c r="B1050" s="274">
        <v>38</v>
      </c>
      <c r="C1050" s="373" t="s">
        <v>523</v>
      </c>
      <c r="D1050" s="373"/>
      <c r="E1050" s="373"/>
      <c r="F1050" s="33">
        <v>24000</v>
      </c>
      <c r="G1050" s="77">
        <f>SUM(G1051:G1052)</f>
        <v>906.81</v>
      </c>
      <c r="H1050" s="269">
        <f>G1050/F1050*100</f>
        <v>3.7783749999999996</v>
      </c>
      <c r="K1050" s="253"/>
    </row>
    <row r="1051" spans="2:11" x14ac:dyDescent="0.25">
      <c r="B1051" s="181">
        <v>3811</v>
      </c>
      <c r="C1051" s="364" t="s">
        <v>123</v>
      </c>
      <c r="D1051" s="364"/>
      <c r="E1051" s="364"/>
      <c r="F1051" s="17"/>
      <c r="G1051" s="22">
        <v>600</v>
      </c>
      <c r="H1051" s="69"/>
    </row>
    <row r="1052" spans="2:11" ht="15.75" thickBot="1" x14ac:dyDescent="0.3">
      <c r="B1052" s="353">
        <v>3812</v>
      </c>
      <c r="C1052" s="379" t="s">
        <v>678</v>
      </c>
      <c r="D1052" s="380"/>
      <c r="E1052" s="381"/>
      <c r="F1052" s="354"/>
      <c r="G1052" s="354">
        <v>306.81</v>
      </c>
      <c r="H1052" s="79"/>
    </row>
    <row r="1053" spans="2:11" ht="15.75" thickBot="1" x14ac:dyDescent="0.3">
      <c r="B1053" s="355"/>
      <c r="C1053" s="531" t="s">
        <v>157</v>
      </c>
      <c r="D1053" s="531"/>
      <c r="E1053" s="532"/>
      <c r="F1053" s="160">
        <f>F440+F458+F912+F988+F1037</f>
        <v>7223400</v>
      </c>
      <c r="G1053" s="161">
        <f>G440+G458+G912+G988+G1037</f>
        <v>957266.71</v>
      </c>
      <c r="H1053" s="162">
        <f>G1053/F1053*100</f>
        <v>13.252300993991748</v>
      </c>
    </row>
    <row r="1054" spans="2:11" ht="12" customHeight="1" x14ac:dyDescent="0.25">
      <c r="B1054" s="158"/>
      <c r="C1054" s="364"/>
      <c r="D1054" s="364"/>
      <c r="E1054" s="364"/>
      <c r="F1054" s="22"/>
      <c r="G1054" s="22"/>
      <c r="H1054" s="22"/>
    </row>
    <row r="1055" spans="2:11" ht="18" customHeight="1" x14ac:dyDescent="0.25">
      <c r="B1055" s="360" t="s">
        <v>692</v>
      </c>
      <c r="C1055" s="360"/>
      <c r="D1055" s="360"/>
      <c r="E1055" s="78"/>
      <c r="F1055" s="22"/>
      <c r="G1055" s="22"/>
      <c r="H1055" s="22"/>
    </row>
    <row r="1056" spans="2:11" x14ac:dyDescent="0.25">
      <c r="B1056" s="360" t="s">
        <v>693</v>
      </c>
      <c r="C1056" s="360"/>
      <c r="D1056" s="360"/>
      <c r="E1056" s="78"/>
      <c r="F1056" s="22"/>
      <c r="G1056" s="22"/>
      <c r="H1056" s="22"/>
    </row>
    <row r="1057" spans="2:13" x14ac:dyDescent="0.25">
      <c r="B1057" s="360" t="s">
        <v>694</v>
      </c>
      <c r="C1057" s="360"/>
      <c r="D1057" s="360"/>
      <c r="E1057" s="78"/>
      <c r="F1057" s="22"/>
      <c r="G1057" s="22"/>
      <c r="H1057" s="22"/>
    </row>
    <row r="1058" spans="2:13" x14ac:dyDescent="0.25">
      <c r="B1058" s="190"/>
      <c r="C1058" s="190"/>
      <c r="D1058" s="190"/>
      <c r="E1058" s="190"/>
      <c r="F1058" s="190"/>
      <c r="G1058" s="361" t="s">
        <v>652</v>
      </c>
      <c r="H1058" s="361"/>
      <c r="I1058" s="190"/>
      <c r="J1058" s="190"/>
      <c r="K1058" s="190"/>
      <c r="L1058" s="190"/>
      <c r="M1058" s="190"/>
    </row>
    <row r="1059" spans="2:13" x14ac:dyDescent="0.25">
      <c r="B1059" s="187"/>
      <c r="C1059" s="187"/>
      <c r="D1059" s="187"/>
      <c r="E1059" s="187"/>
      <c r="F1059" s="187"/>
      <c r="G1059" s="362" t="s">
        <v>653</v>
      </c>
      <c r="H1059" s="362"/>
      <c r="I1059" s="187"/>
      <c r="J1059" s="187"/>
      <c r="K1059" s="187"/>
      <c r="L1059" s="187"/>
      <c r="M1059" s="187"/>
    </row>
    <row r="1060" spans="2:13" ht="15" customHeight="1" x14ac:dyDescent="0.25">
      <c r="B1060" s="211"/>
      <c r="C1060" s="211"/>
      <c r="D1060" s="211"/>
      <c r="E1060" s="211"/>
      <c r="F1060" s="211"/>
      <c r="G1060" s="211"/>
      <c r="H1060" s="211"/>
      <c r="I1060" s="211"/>
      <c r="J1060" s="211"/>
      <c r="K1060" s="192"/>
      <c r="L1060" s="192"/>
      <c r="M1060" s="192"/>
    </row>
    <row r="1061" spans="2:13" ht="21" customHeight="1" x14ac:dyDescent="0.25">
      <c r="B1061" s="211"/>
      <c r="C1061" s="211"/>
      <c r="D1061" s="211"/>
      <c r="E1061" s="211"/>
      <c r="F1061" s="211"/>
      <c r="G1061" s="211"/>
      <c r="H1061" s="211"/>
      <c r="I1061" s="211"/>
      <c r="J1061" s="211"/>
      <c r="K1061" s="193"/>
      <c r="L1061" s="193"/>
      <c r="M1061" s="193"/>
    </row>
    <row r="1062" spans="2:13" ht="21" customHeight="1" x14ac:dyDescent="0.25">
      <c r="B1062" s="211"/>
      <c r="C1062" s="211"/>
      <c r="D1062" s="211"/>
      <c r="E1062" s="211"/>
      <c r="F1062" s="211"/>
      <c r="G1062" s="211"/>
      <c r="H1062" s="211"/>
      <c r="I1062" s="193"/>
      <c r="J1062" s="193"/>
      <c r="K1062" s="193"/>
      <c r="L1062" s="193"/>
      <c r="M1062" s="193"/>
    </row>
    <row r="1063" spans="2:13" ht="19.5" customHeight="1" x14ac:dyDescent="0.25">
      <c r="B1063" s="190"/>
      <c r="C1063" s="190"/>
      <c r="D1063" s="190"/>
      <c r="E1063" s="190"/>
      <c r="F1063" s="190"/>
      <c r="G1063" s="190"/>
      <c r="H1063" s="190"/>
      <c r="I1063" s="190"/>
      <c r="J1063" s="190"/>
      <c r="K1063" s="193"/>
      <c r="L1063" s="193"/>
      <c r="M1063" s="193"/>
    </row>
    <row r="1064" spans="2:13" x14ac:dyDescent="0.25">
      <c r="B1064" s="187"/>
      <c r="C1064" s="187"/>
      <c r="D1064" s="187"/>
      <c r="E1064" s="187"/>
      <c r="F1064" s="187"/>
      <c r="G1064" s="187"/>
      <c r="H1064" s="187"/>
      <c r="I1064" s="187"/>
      <c r="J1064" s="187"/>
      <c r="K1064" s="187"/>
      <c r="L1064" s="187"/>
      <c r="M1064" s="187"/>
    </row>
    <row r="1065" spans="2:13" ht="23.25" customHeight="1" x14ac:dyDescent="0.25">
      <c r="B1065" s="211"/>
      <c r="C1065" s="211"/>
      <c r="D1065" s="211"/>
      <c r="E1065" s="211"/>
      <c r="F1065" s="211"/>
      <c r="G1065" s="211"/>
      <c r="H1065" s="211"/>
      <c r="I1065" s="193"/>
      <c r="J1065" s="193"/>
      <c r="K1065" s="193"/>
      <c r="L1065" s="193"/>
      <c r="M1065" s="193"/>
    </row>
    <row r="1066" spans="2:13" ht="18.75" customHeight="1" x14ac:dyDescent="0.25">
      <c r="B1066" s="190"/>
      <c r="C1066" s="190"/>
      <c r="D1066" s="190"/>
      <c r="E1066" s="190"/>
      <c r="F1066" s="190"/>
      <c r="G1066" s="190"/>
      <c r="H1066" s="190"/>
      <c r="I1066" s="190"/>
      <c r="J1066" s="190"/>
      <c r="K1066" s="193"/>
      <c r="L1066" s="193"/>
      <c r="M1066" s="193"/>
    </row>
    <row r="1067" spans="2:13" x14ac:dyDescent="0.25">
      <c r="B1067" s="187"/>
      <c r="C1067" s="187"/>
      <c r="D1067" s="187"/>
      <c r="E1067" s="187"/>
      <c r="F1067" s="187"/>
      <c r="G1067" s="187"/>
      <c r="H1067" s="187"/>
      <c r="I1067" s="187"/>
      <c r="J1067" s="187"/>
      <c r="K1067" s="187"/>
      <c r="L1067" s="187"/>
      <c r="M1067" s="187"/>
    </row>
    <row r="1068" spans="2:13" ht="19.5" customHeight="1" x14ac:dyDescent="0.25">
      <c r="B1068" s="211"/>
      <c r="C1068" s="211"/>
      <c r="D1068" s="211"/>
      <c r="E1068" s="211"/>
      <c r="F1068" s="211"/>
      <c r="G1068" s="211"/>
      <c r="H1068" s="211"/>
      <c r="I1068" s="194"/>
      <c r="J1068" s="194"/>
      <c r="K1068" s="194"/>
      <c r="L1068" s="194"/>
      <c r="M1068" s="194"/>
    </row>
    <row r="1069" spans="2:13" x14ac:dyDescent="0.25">
      <c r="B1069" s="158"/>
      <c r="C1069" s="78"/>
      <c r="D1069" s="78"/>
      <c r="E1069" s="78"/>
      <c r="F1069" s="22"/>
      <c r="G1069" s="22"/>
      <c r="H1069" s="22"/>
    </row>
    <row r="1070" spans="2:13" x14ac:dyDescent="0.25">
      <c r="B1070" s="158"/>
      <c r="C1070" s="78"/>
      <c r="D1070" s="78"/>
      <c r="E1070" s="78"/>
      <c r="F1070" s="22"/>
      <c r="G1070" s="22"/>
      <c r="H1070" s="22"/>
    </row>
    <row r="1071" spans="2:13" x14ac:dyDescent="0.25">
      <c r="B1071" s="195"/>
      <c r="C1071" s="195"/>
      <c r="D1071" s="195"/>
      <c r="E1071" s="195"/>
      <c r="F1071" s="195"/>
      <c r="G1071" s="195"/>
      <c r="H1071" s="195"/>
      <c r="I1071" s="195"/>
      <c r="J1071" s="195"/>
      <c r="K1071" s="195"/>
      <c r="L1071" s="195"/>
      <c r="M1071" s="195"/>
    </row>
    <row r="1072" spans="2:13" x14ac:dyDescent="0.25">
      <c r="B1072" s="158"/>
      <c r="C1072" s="78"/>
      <c r="D1072" s="78"/>
      <c r="E1072" s="78"/>
      <c r="F1072" s="22"/>
      <c r="G1072" s="22"/>
      <c r="H1072" s="22"/>
    </row>
    <row r="1073" spans="1:13" ht="18" customHeight="1" x14ac:dyDescent="0.25">
      <c r="B1073" s="193"/>
      <c r="C1073" s="193"/>
      <c r="D1073" s="193"/>
      <c r="E1073" s="193"/>
      <c r="F1073" s="193"/>
      <c r="G1073" s="193"/>
      <c r="H1073" s="193"/>
      <c r="I1073" s="194"/>
      <c r="J1073" s="194"/>
      <c r="K1073" s="194"/>
      <c r="L1073" s="194"/>
      <c r="M1073" s="194"/>
    </row>
    <row r="1079" spans="1:13" x14ac:dyDescent="0.25">
      <c r="A1079" s="212"/>
      <c r="B1079" s="212"/>
      <c r="C1079" s="212"/>
      <c r="D1079" s="212"/>
      <c r="E1079" s="212"/>
      <c r="F1079" s="212"/>
      <c r="G1079" s="212"/>
      <c r="H1079" s="212"/>
      <c r="I1079" s="212"/>
      <c r="J1079" s="212"/>
    </row>
    <row r="1080" spans="1:13" x14ac:dyDescent="0.25">
      <c r="B1080" s="283"/>
    </row>
    <row r="1081" spans="1:13" ht="18.75" customHeight="1" x14ac:dyDescent="0.25">
      <c r="B1081" s="213"/>
      <c r="C1081" s="213"/>
      <c r="D1081" s="213"/>
      <c r="E1081" s="213"/>
      <c r="F1081" s="213"/>
      <c r="G1081" s="213"/>
      <c r="H1081" s="213"/>
      <c r="I1081" s="213"/>
      <c r="J1081" s="213"/>
    </row>
    <row r="1082" spans="1:13" ht="18.75" customHeight="1" x14ac:dyDescent="0.25">
      <c r="B1082" s="213"/>
      <c r="C1082" s="213"/>
      <c r="D1082" s="213"/>
      <c r="E1082" s="213"/>
      <c r="F1082" s="213"/>
      <c r="G1082" s="213"/>
      <c r="H1082" s="213"/>
      <c r="I1082" s="213"/>
      <c r="J1082" s="213"/>
    </row>
    <row r="1083" spans="1:13" ht="22.5" customHeight="1" x14ac:dyDescent="0.25">
      <c r="B1083" s="213"/>
      <c r="C1083" s="213"/>
      <c r="D1083" s="213"/>
      <c r="E1083" s="213"/>
      <c r="F1083" s="213"/>
      <c r="G1083" s="213"/>
      <c r="H1083" s="213"/>
      <c r="I1083" s="213"/>
      <c r="J1083" s="213"/>
    </row>
    <row r="1084" spans="1:13" ht="22.5" customHeight="1" x14ac:dyDescent="0.25">
      <c r="B1084" s="213"/>
      <c r="C1084" s="213"/>
      <c r="D1084" s="213"/>
      <c r="E1084" s="213"/>
      <c r="F1084" s="213"/>
      <c r="G1084" s="213"/>
      <c r="H1084" s="213"/>
      <c r="I1084" s="213"/>
      <c r="J1084" s="213"/>
    </row>
    <row r="1085" spans="1:13" ht="22.5" customHeight="1" x14ac:dyDescent="0.25">
      <c r="B1085" s="213"/>
      <c r="C1085" s="213"/>
      <c r="D1085" s="213"/>
      <c r="E1085" s="213"/>
      <c r="F1085" s="213"/>
      <c r="G1085" s="213"/>
      <c r="H1085" s="213"/>
      <c r="I1085" s="213"/>
      <c r="J1085" s="213"/>
    </row>
    <row r="1086" spans="1:13" ht="25.5" customHeight="1" x14ac:dyDescent="0.25">
      <c r="B1086" s="288"/>
      <c r="C1086" s="288"/>
      <c r="D1086" s="288"/>
      <c r="E1086" s="288"/>
      <c r="F1086" s="288"/>
      <c r="G1086" s="288"/>
      <c r="H1086" s="288"/>
      <c r="I1086" s="213"/>
      <c r="J1086" s="213"/>
    </row>
    <row r="1087" spans="1:13" ht="19.5" customHeight="1" x14ac:dyDescent="0.25">
      <c r="B1087" s="289"/>
      <c r="C1087" s="289"/>
      <c r="D1087" s="289"/>
      <c r="E1087" s="289"/>
      <c r="F1087" s="196"/>
      <c r="G1087" s="196"/>
      <c r="H1087" s="196"/>
      <c r="I1087" s="196"/>
      <c r="J1087" s="196"/>
    </row>
    <row r="1088" spans="1:13" ht="19.5" customHeight="1" x14ac:dyDescent="0.25">
      <c r="B1088" s="288"/>
      <c r="C1088" s="288"/>
      <c r="D1088" s="288"/>
      <c r="E1088" s="288"/>
      <c r="F1088" s="288"/>
      <c r="G1088" s="288"/>
      <c r="H1088" s="288"/>
      <c r="I1088" s="213"/>
      <c r="J1088" s="213"/>
    </row>
    <row r="1089" spans="2:10" ht="18" customHeight="1" x14ac:dyDescent="0.25">
      <c r="B1089" s="204"/>
      <c r="C1089" s="204"/>
      <c r="D1089" s="204"/>
      <c r="E1089" s="204"/>
      <c r="F1089" s="204"/>
      <c r="G1089" s="204"/>
      <c r="H1089" s="204"/>
      <c r="I1089" s="204"/>
      <c r="J1089" s="204"/>
    </row>
    <row r="1090" spans="2:10" ht="18.75" customHeight="1" x14ac:dyDescent="0.25">
      <c r="B1090" s="288"/>
      <c r="C1090" s="288"/>
      <c r="D1090" s="288"/>
      <c r="E1090" s="288"/>
      <c r="F1090" s="288"/>
      <c r="G1090" s="288"/>
      <c r="H1090" s="288"/>
      <c r="I1090" s="213"/>
      <c r="J1090" s="213"/>
    </row>
    <row r="1091" spans="2:10" ht="28.5" customHeight="1" x14ac:dyDescent="0.25">
      <c r="B1091" s="287"/>
      <c r="C1091" s="287"/>
      <c r="D1091" s="287"/>
      <c r="E1091" s="287"/>
      <c r="F1091" s="287"/>
      <c r="G1091" s="287"/>
      <c r="H1091" s="287"/>
      <c r="I1091" s="214"/>
      <c r="J1091" s="214"/>
    </row>
    <row r="1092" spans="2:10" ht="19.5" customHeight="1" x14ac:dyDescent="0.25">
      <c r="B1092" s="214"/>
      <c r="C1092" s="214"/>
      <c r="D1092" s="214"/>
      <c r="E1092" s="214"/>
      <c r="F1092" s="200"/>
      <c r="G1092" s="200"/>
      <c r="H1092" s="200"/>
      <c r="I1092" s="200"/>
      <c r="J1092" s="200"/>
    </row>
    <row r="1093" spans="2:10" ht="16.5" customHeight="1" x14ac:dyDescent="0.25">
      <c r="B1093" s="287"/>
      <c r="C1093" s="287"/>
      <c r="D1093" s="287"/>
      <c r="E1093" s="287"/>
      <c r="F1093" s="287"/>
      <c r="G1093" s="287"/>
      <c r="H1093" s="287"/>
      <c r="I1093" s="215"/>
      <c r="J1093" s="215"/>
    </row>
    <row r="1094" spans="2:10" ht="27" customHeight="1" x14ac:dyDescent="0.25">
      <c r="B1094" s="288"/>
      <c r="C1094" s="288"/>
      <c r="D1094" s="288"/>
      <c r="E1094" s="288"/>
      <c r="F1094" s="288"/>
      <c r="G1094" s="288"/>
      <c r="H1094" s="288"/>
      <c r="I1094" s="204"/>
      <c r="J1094" s="204"/>
    </row>
    <row r="1095" spans="2:10" ht="20.25" customHeight="1" x14ac:dyDescent="0.25">
      <c r="B1095" s="196"/>
      <c r="C1095" s="197"/>
      <c r="D1095" s="197"/>
      <c r="E1095" s="197"/>
      <c r="F1095" s="197"/>
      <c r="G1095" s="197"/>
      <c r="H1095" s="197"/>
      <c r="I1095" s="197"/>
      <c r="J1095" s="197"/>
    </row>
    <row r="1096" spans="2:10" ht="20.25" customHeight="1" x14ac:dyDescent="0.25">
      <c r="B1096" s="219"/>
      <c r="C1096" s="219"/>
      <c r="D1096" s="219"/>
      <c r="E1096" s="219"/>
      <c r="F1096" s="219"/>
      <c r="G1096" s="219"/>
      <c r="H1096" s="219"/>
      <c r="I1096" s="219"/>
      <c r="J1096" s="219"/>
    </row>
    <row r="1097" spans="2:10" ht="18" customHeight="1" x14ac:dyDescent="0.25">
      <c r="B1097" s="213"/>
      <c r="C1097" s="213"/>
      <c r="D1097" s="213"/>
      <c r="E1097" s="213"/>
      <c r="F1097" s="213"/>
      <c r="G1097" s="213"/>
      <c r="H1097" s="213"/>
      <c r="I1097" s="213"/>
      <c r="J1097" s="213"/>
    </row>
    <row r="1098" spans="2:10" ht="27.75" customHeight="1" x14ac:dyDescent="0.25">
      <c r="B1098" s="290"/>
      <c r="C1098" s="290"/>
      <c r="D1098" s="290"/>
      <c r="E1098" s="290"/>
      <c r="F1098" s="290"/>
      <c r="G1098" s="290"/>
      <c r="H1098" s="290"/>
      <c r="I1098" s="216"/>
      <c r="J1098" s="216"/>
    </row>
    <row r="1099" spans="2:10" ht="20.25" customHeight="1" x14ac:dyDescent="0.25">
      <c r="B1099" s="213"/>
      <c r="C1099" s="213"/>
      <c r="D1099" s="213"/>
      <c r="E1099" s="213"/>
      <c r="F1099" s="213"/>
      <c r="G1099" s="213"/>
      <c r="H1099" s="213"/>
      <c r="I1099" s="213"/>
      <c r="J1099" s="213"/>
    </row>
    <row r="1100" spans="2:10" ht="18" customHeight="1" x14ac:dyDescent="0.25">
      <c r="B1100" s="213"/>
      <c r="C1100" s="213"/>
      <c r="D1100" s="213"/>
      <c r="E1100" s="213"/>
      <c r="F1100" s="213"/>
      <c r="G1100" s="213"/>
      <c r="H1100" s="213"/>
      <c r="I1100" s="217"/>
      <c r="J1100" s="217"/>
    </row>
    <row r="1101" spans="2:10" ht="21.75" customHeight="1" x14ac:dyDescent="0.25">
      <c r="B1101" s="201"/>
      <c r="C1101" s="201"/>
      <c r="D1101" s="201"/>
      <c r="E1101" s="201"/>
      <c r="F1101" s="201"/>
      <c r="G1101" s="201"/>
      <c r="H1101" s="201"/>
      <c r="I1101" s="201"/>
      <c r="J1101" s="201"/>
    </row>
    <row r="1102" spans="2:10" ht="21.75" customHeight="1" x14ac:dyDescent="0.25">
      <c r="B1102" s="209"/>
      <c r="C1102" s="209"/>
      <c r="D1102" s="209"/>
      <c r="E1102" s="209"/>
      <c r="F1102" s="209"/>
      <c r="G1102" s="209"/>
      <c r="H1102" s="209"/>
      <c r="I1102" s="209"/>
      <c r="J1102" s="209"/>
    </row>
    <row r="1103" spans="2:10" ht="17.25" customHeight="1" x14ac:dyDescent="0.25">
      <c r="B1103" s="216"/>
      <c r="C1103" s="216"/>
      <c r="D1103" s="216"/>
      <c r="E1103" s="216"/>
      <c r="F1103" s="216"/>
      <c r="G1103" s="216"/>
      <c r="H1103" s="216"/>
      <c r="I1103" s="218"/>
      <c r="J1103" s="218"/>
    </row>
    <row r="1104" spans="2:10" ht="21" customHeight="1" x14ac:dyDescent="0.25">
      <c r="B1104" s="216"/>
      <c r="C1104" s="216"/>
      <c r="D1104" s="216"/>
      <c r="E1104" s="216"/>
      <c r="F1104" s="216"/>
      <c r="G1104" s="216"/>
      <c r="H1104" s="216"/>
      <c r="I1104" s="216"/>
      <c r="J1104" s="216"/>
    </row>
    <row r="1105" spans="2:10" ht="22.5" customHeight="1" x14ac:dyDescent="0.25">
      <c r="B1105" s="213"/>
      <c r="C1105" s="213"/>
      <c r="D1105" s="213"/>
      <c r="E1105" s="213"/>
      <c r="F1105" s="213"/>
      <c r="G1105" s="213"/>
      <c r="H1105" s="213"/>
      <c r="I1105" s="213"/>
      <c r="J1105" s="213"/>
    </row>
    <row r="1106" spans="2:10" ht="18.75" customHeight="1" x14ac:dyDescent="0.25">
      <c r="B1106" s="213"/>
      <c r="C1106" s="213"/>
      <c r="D1106" s="213"/>
      <c r="E1106" s="213"/>
      <c r="F1106" s="213"/>
      <c r="G1106" s="213"/>
      <c r="H1106" s="213"/>
      <c r="I1106" s="213"/>
      <c r="J1106" s="213"/>
    </row>
    <row r="1107" spans="2:10" ht="17.25" customHeight="1" x14ac:dyDescent="0.25">
      <c r="B1107" s="213"/>
      <c r="C1107" s="213"/>
      <c r="D1107" s="213"/>
      <c r="E1107" s="213"/>
      <c r="F1107" s="213"/>
      <c r="G1107" s="213"/>
      <c r="H1107" s="213"/>
      <c r="I1107" s="213"/>
      <c r="J1107" s="213"/>
    </row>
    <row r="1108" spans="2:10" ht="26.25" customHeight="1" x14ac:dyDescent="0.25">
      <c r="B1108" s="213"/>
      <c r="C1108" s="213"/>
      <c r="D1108" s="213"/>
      <c r="E1108" s="213"/>
      <c r="F1108" s="213"/>
      <c r="G1108" s="213"/>
      <c r="H1108" s="213"/>
      <c r="I1108" s="213"/>
      <c r="J1108" s="213"/>
    </row>
    <row r="1109" spans="2:10" ht="23.25" customHeight="1" x14ac:dyDescent="0.25">
      <c r="B1109" s="213"/>
      <c r="C1109" s="213"/>
      <c r="D1109" s="213"/>
      <c r="E1109" s="213"/>
      <c r="F1109" s="213"/>
      <c r="G1109" s="213"/>
      <c r="H1109" s="213"/>
      <c r="I1109" s="213"/>
      <c r="J1109" s="213"/>
    </row>
    <row r="1110" spans="2:10" ht="20.25" customHeight="1" x14ac:dyDescent="0.25">
      <c r="B1110" s="198"/>
      <c r="C1110" s="198"/>
      <c r="D1110" s="198"/>
      <c r="E1110" s="198"/>
      <c r="F1110" s="198"/>
      <c r="G1110" s="198"/>
      <c r="H1110" s="198"/>
      <c r="I1110" s="198"/>
      <c r="J1110" s="198"/>
    </row>
    <row r="1111" spans="2:10" x14ac:dyDescent="0.25">
      <c r="B1111" s="209"/>
      <c r="C1111" s="209"/>
      <c r="D1111" s="209"/>
      <c r="E1111" s="209"/>
      <c r="F1111" s="209"/>
      <c r="G1111" s="209"/>
      <c r="H1111" s="209"/>
      <c r="I1111" s="209"/>
      <c r="J1111" s="209"/>
    </row>
    <row r="1112" spans="2:10" ht="19.5" customHeight="1" x14ac:dyDescent="0.25">
      <c r="B1112" s="213"/>
      <c r="C1112" s="213"/>
      <c r="D1112" s="213"/>
      <c r="E1112" s="213"/>
      <c r="F1112" s="213"/>
      <c r="G1112" s="213"/>
      <c r="H1112" s="213"/>
      <c r="I1112" s="213"/>
      <c r="J1112" s="213"/>
    </row>
    <row r="1113" spans="2:10" ht="27" customHeight="1" x14ac:dyDescent="0.25">
      <c r="B1113" s="213"/>
      <c r="C1113" s="213"/>
      <c r="D1113" s="213"/>
      <c r="E1113" s="213"/>
      <c r="F1113" s="213"/>
      <c r="G1113" s="213"/>
      <c r="H1113" s="213"/>
      <c r="I1113" s="213"/>
      <c r="J1113" s="213"/>
    </row>
    <row r="1114" spans="2:10" ht="20.25" customHeight="1" x14ac:dyDescent="0.25">
      <c r="B1114" s="198"/>
      <c r="C1114" s="198"/>
      <c r="D1114" s="198"/>
      <c r="E1114" s="198"/>
      <c r="F1114" s="198"/>
      <c r="G1114" s="198"/>
      <c r="H1114" s="198"/>
      <c r="I1114" s="198"/>
      <c r="J1114" s="198"/>
    </row>
    <row r="1115" spans="2:10" ht="20.25" customHeight="1" x14ac:dyDescent="0.25">
      <c r="B1115" s="209"/>
      <c r="C1115" s="209"/>
      <c r="D1115" s="209"/>
      <c r="E1115" s="209"/>
      <c r="F1115" s="209"/>
      <c r="G1115" s="209"/>
      <c r="H1115" s="209"/>
      <c r="I1115" s="209"/>
      <c r="J1115" s="209"/>
    </row>
    <row r="1116" spans="2:10" ht="19.5" customHeight="1" x14ac:dyDescent="0.25">
      <c r="B1116" s="213"/>
      <c r="C1116" s="213"/>
      <c r="D1116" s="213"/>
      <c r="E1116" s="213"/>
      <c r="F1116" s="213"/>
      <c r="G1116" s="213"/>
      <c r="H1116" s="213"/>
      <c r="I1116" s="213"/>
      <c r="J1116" s="213"/>
    </row>
    <row r="1117" spans="2:10" ht="18.75" customHeight="1" x14ac:dyDescent="0.25">
      <c r="B1117" s="196"/>
      <c r="C1117" s="196"/>
      <c r="D1117" s="196"/>
      <c r="E1117" s="196"/>
      <c r="F1117" s="196"/>
      <c r="G1117" s="196"/>
      <c r="H1117" s="196"/>
      <c r="I1117" s="196"/>
      <c r="J1117" s="196"/>
    </row>
    <row r="1118" spans="2:10" x14ac:dyDescent="0.25">
      <c r="B1118" s="209"/>
      <c r="C1118" s="210"/>
      <c r="D1118" s="210"/>
      <c r="E1118" s="210"/>
      <c r="F1118" s="210"/>
      <c r="G1118" s="210"/>
      <c r="H1118" s="210"/>
      <c r="I1118" s="210"/>
      <c r="J1118" s="210"/>
    </row>
    <row r="1119" spans="2:10" ht="22.5" customHeight="1" x14ac:dyDescent="0.25">
      <c r="B1119" s="213"/>
      <c r="C1119" s="213"/>
      <c r="D1119" s="213"/>
      <c r="E1119" s="213"/>
      <c r="F1119" s="213"/>
      <c r="G1119" s="213"/>
      <c r="H1119" s="213"/>
      <c r="I1119" s="213"/>
      <c r="J1119" s="213"/>
    </row>
    <row r="1120" spans="2:10" ht="19.5" customHeight="1" x14ac:dyDescent="0.25">
      <c r="B1120" s="216"/>
      <c r="C1120" s="216"/>
      <c r="D1120" s="216"/>
      <c r="E1120" s="216"/>
      <c r="F1120" s="216"/>
      <c r="G1120" s="216"/>
      <c r="H1120" s="216"/>
      <c r="I1120" s="216"/>
      <c r="J1120" s="216"/>
    </row>
    <row r="1121" spans="2:10" ht="18.75" customHeight="1" x14ac:dyDescent="0.25">
      <c r="B1121" s="202"/>
      <c r="C1121" s="202"/>
      <c r="D1121" s="202"/>
      <c r="E1121" s="202"/>
      <c r="F1121" s="202"/>
      <c r="G1121" s="202"/>
      <c r="H1121" s="202"/>
      <c r="I1121" s="202"/>
      <c r="J1121" s="202"/>
    </row>
    <row r="1122" spans="2:10" x14ac:dyDescent="0.25">
      <c r="B1122" s="209"/>
      <c r="C1122" s="209"/>
      <c r="D1122" s="209"/>
      <c r="E1122" s="209"/>
      <c r="F1122" s="209"/>
      <c r="G1122" s="209"/>
      <c r="H1122" s="209"/>
      <c r="I1122" s="209"/>
      <c r="J1122" s="209"/>
    </row>
    <row r="1123" spans="2:10" ht="18" customHeight="1" x14ac:dyDescent="0.25">
      <c r="B1123" s="213"/>
      <c r="C1123" s="213"/>
      <c r="D1123" s="213"/>
      <c r="E1123" s="213"/>
      <c r="F1123" s="213"/>
      <c r="G1123" s="213"/>
      <c r="H1123" s="213"/>
      <c r="I1123" s="213"/>
      <c r="J1123" s="213"/>
    </row>
    <row r="1124" spans="2:10" ht="20.25" customHeight="1" x14ac:dyDescent="0.25">
      <c r="B1124" s="213"/>
      <c r="C1124" s="213"/>
      <c r="D1124" s="213"/>
      <c r="E1124" s="213"/>
      <c r="F1124" s="213"/>
      <c r="G1124" s="213"/>
      <c r="H1124" s="213"/>
      <c r="I1124" s="219"/>
      <c r="J1124" s="219"/>
    </row>
    <row r="1125" spans="2:10" ht="23.25" customHeight="1" x14ac:dyDescent="0.25">
      <c r="B1125" s="213"/>
      <c r="C1125" s="213"/>
      <c r="D1125" s="213"/>
      <c r="E1125" s="213"/>
      <c r="F1125" s="213"/>
      <c r="G1125" s="213"/>
      <c r="H1125" s="213"/>
      <c r="I1125" s="219"/>
      <c r="J1125" s="219"/>
    </row>
    <row r="1126" spans="2:10" ht="19.5" customHeight="1" x14ac:dyDescent="0.25">
      <c r="B1126" s="213"/>
      <c r="C1126" s="213"/>
      <c r="D1126" s="213"/>
      <c r="E1126" s="213"/>
      <c r="F1126" s="213"/>
      <c r="G1126" s="213"/>
      <c r="H1126" s="213"/>
      <c r="I1126" s="219"/>
      <c r="J1126" s="219"/>
    </row>
    <row r="1127" spans="2:10" x14ac:dyDescent="0.25">
      <c r="B1127" s="284"/>
    </row>
    <row r="1128" spans="2:10" ht="21" customHeight="1" x14ac:dyDescent="0.25">
      <c r="B1128" s="204"/>
      <c r="C1128" s="204"/>
      <c r="D1128" s="204"/>
      <c r="E1128" s="204"/>
      <c r="F1128" s="204"/>
      <c r="G1128" s="204"/>
      <c r="H1128" s="204"/>
      <c r="I1128" s="204"/>
      <c r="J1128" s="204"/>
    </row>
    <row r="1129" spans="2:10" ht="19.5" customHeight="1" x14ac:dyDescent="0.25">
      <c r="B1129" s="213"/>
      <c r="C1129" s="213"/>
      <c r="D1129" s="213"/>
      <c r="E1129" s="213"/>
      <c r="F1129" s="213"/>
      <c r="G1129" s="213"/>
      <c r="H1129" s="213"/>
      <c r="I1129" s="220"/>
      <c r="J1129" s="220"/>
    </row>
    <row r="1130" spans="2:10" ht="20.25" customHeight="1" x14ac:dyDescent="0.25">
      <c r="B1130" s="213"/>
      <c r="C1130" s="213"/>
      <c r="D1130" s="213"/>
      <c r="E1130" s="213"/>
      <c r="F1130" s="213"/>
      <c r="G1130" s="213"/>
      <c r="H1130" s="213"/>
      <c r="I1130" s="220"/>
      <c r="J1130" s="220"/>
    </row>
    <row r="1131" spans="2:10" ht="23.25" customHeight="1" x14ac:dyDescent="0.25">
      <c r="B1131" s="213"/>
      <c r="C1131" s="213"/>
      <c r="D1131" s="213"/>
      <c r="E1131" s="213"/>
      <c r="F1131" s="213"/>
      <c r="G1131" s="213"/>
      <c r="H1131" s="213"/>
      <c r="I1131" s="204"/>
      <c r="J1131" s="204"/>
    </row>
    <row r="1132" spans="2:10" ht="21" customHeight="1" x14ac:dyDescent="0.25">
      <c r="B1132" s="213"/>
      <c r="C1132" s="213"/>
      <c r="D1132" s="213"/>
      <c r="E1132" s="213"/>
      <c r="F1132" s="213"/>
      <c r="G1132" s="213"/>
      <c r="H1132" s="213"/>
      <c r="I1132" s="213"/>
      <c r="J1132" s="213"/>
    </row>
    <row r="1133" spans="2:10" ht="19.5" customHeight="1" x14ac:dyDescent="0.25">
      <c r="B1133" s="213"/>
      <c r="C1133" s="213"/>
      <c r="D1133" s="213"/>
      <c r="E1133" s="213"/>
      <c r="F1133" s="213"/>
      <c r="G1133" s="213"/>
      <c r="H1133" s="213"/>
      <c r="I1133" s="213"/>
      <c r="J1133" s="213"/>
    </row>
    <row r="1134" spans="2:10" ht="18.75" customHeight="1" x14ac:dyDescent="0.25">
      <c r="B1134" s="219"/>
      <c r="C1134" s="219"/>
      <c r="D1134" s="219"/>
      <c r="E1134" s="219"/>
      <c r="F1134" s="219"/>
      <c r="G1134" s="219"/>
      <c r="H1134" s="219"/>
      <c r="I1134" s="219"/>
      <c r="J1134" s="219"/>
    </row>
    <row r="1135" spans="2:10" ht="17.25" customHeight="1" x14ac:dyDescent="0.25">
      <c r="B1135" s="203"/>
      <c r="C1135" s="203"/>
      <c r="D1135" s="203"/>
      <c r="E1135" s="203"/>
      <c r="F1135" s="203"/>
      <c r="G1135" s="203"/>
      <c r="H1135" s="203"/>
      <c r="I1135" s="203"/>
      <c r="J1135" s="203"/>
    </row>
    <row r="1136" spans="2:10" ht="17.25" customHeight="1" x14ac:dyDescent="0.25">
      <c r="B1136" s="204"/>
      <c r="C1136" s="204"/>
      <c r="D1136" s="204"/>
      <c r="E1136" s="204"/>
      <c r="F1136" s="204"/>
      <c r="G1136" s="204"/>
      <c r="H1136" s="204"/>
      <c r="I1136" s="204"/>
      <c r="J1136" s="204"/>
    </row>
    <row r="1137" spans="2:13" ht="24" customHeight="1" x14ac:dyDescent="0.25">
      <c r="B1137" s="204"/>
      <c r="C1137" s="204"/>
      <c r="D1137" s="204"/>
      <c r="E1137" s="204"/>
      <c r="F1137" s="204"/>
      <c r="G1137" s="204"/>
      <c r="H1137" s="204"/>
      <c r="I1137" s="204"/>
      <c r="J1137" s="204"/>
    </row>
    <row r="1138" spans="2:13" ht="17.25" customHeight="1" x14ac:dyDescent="0.25">
      <c r="B1138" s="213"/>
      <c r="C1138" s="213"/>
      <c r="D1138" s="213"/>
      <c r="E1138" s="213"/>
      <c r="F1138" s="213"/>
      <c r="G1138" s="213"/>
      <c r="H1138" s="213"/>
      <c r="I1138" s="213"/>
      <c r="J1138" s="213"/>
      <c r="M1138" s="107"/>
    </row>
    <row r="1140" spans="2:13" ht="19.5" customHeight="1" x14ac:dyDescent="0.25">
      <c r="B1140" s="205"/>
      <c r="C1140" s="205"/>
      <c r="D1140" s="205"/>
      <c r="E1140" s="205"/>
      <c r="F1140" s="205"/>
      <c r="G1140" s="205"/>
      <c r="H1140" s="205"/>
      <c r="I1140" s="205"/>
      <c r="J1140" s="205"/>
      <c r="K1140" s="205"/>
      <c r="L1140" s="205"/>
      <c r="M1140" s="205"/>
    </row>
    <row r="1142" spans="2:13" ht="18.75" customHeight="1" x14ac:dyDescent="0.25">
      <c r="B1142" s="205"/>
      <c r="C1142" s="205"/>
      <c r="D1142" s="205"/>
      <c r="E1142" s="205"/>
      <c r="F1142" s="205"/>
      <c r="G1142" s="205"/>
      <c r="H1142" s="205"/>
      <c r="I1142" s="206"/>
      <c r="J1142" s="206"/>
      <c r="K1142" s="206"/>
      <c r="L1142" s="206"/>
      <c r="M1142" s="206"/>
    </row>
    <row r="1145" spans="2:13" x14ac:dyDescent="0.25">
      <c r="B1145" s="191"/>
      <c r="C1145" s="191"/>
      <c r="D1145" s="191"/>
      <c r="E1145" s="191"/>
      <c r="F1145" s="191"/>
      <c r="G1145" s="191"/>
      <c r="H1145" s="191"/>
      <c r="I1145" s="191"/>
      <c r="J1145" s="191"/>
      <c r="K1145" s="191"/>
      <c r="L1145" s="191"/>
      <c r="M1145" s="191"/>
    </row>
    <row r="1147" spans="2:13" ht="16.5" customHeight="1" x14ac:dyDescent="0.25">
      <c r="B1147" s="193"/>
      <c r="C1147" s="193"/>
      <c r="D1147" s="193"/>
      <c r="E1147" s="193"/>
      <c r="F1147" s="193"/>
      <c r="G1147" s="193"/>
      <c r="H1147" s="193"/>
      <c r="I1147" s="193"/>
      <c r="J1147" s="193"/>
      <c r="K1147" s="205"/>
      <c r="L1147" s="205"/>
      <c r="M1147" s="205"/>
    </row>
    <row r="1150" spans="2:13" x14ac:dyDescent="0.25">
      <c r="B1150" s="187"/>
      <c r="C1150" s="187"/>
      <c r="D1150" s="187"/>
    </row>
    <row r="1151" spans="2:13" x14ac:dyDescent="0.25">
      <c r="B1151" s="187"/>
      <c r="C1151" s="187"/>
      <c r="D1151" s="187"/>
    </row>
    <row r="1152" spans="2:13" x14ac:dyDescent="0.25">
      <c r="B1152" s="187"/>
      <c r="C1152" s="187"/>
      <c r="D1152" s="187"/>
    </row>
    <row r="1153" spans="2:8" x14ac:dyDescent="0.25">
      <c r="B1153" s="285"/>
      <c r="C1153" s="285"/>
      <c r="D1153" s="285"/>
    </row>
    <row r="1156" spans="2:8" x14ac:dyDescent="0.25">
      <c r="G1156" s="286"/>
      <c r="H1156" s="286"/>
    </row>
    <row r="1157" spans="2:8" x14ac:dyDescent="0.25">
      <c r="G1157" s="3"/>
      <c r="H1157" s="3"/>
    </row>
  </sheetData>
  <mergeCells count="969">
    <mergeCell ref="C961:E961"/>
    <mergeCell ref="C907:E907"/>
    <mergeCell ref="C908:E908"/>
    <mergeCell ref="C909:E909"/>
    <mergeCell ref="C910:E910"/>
    <mergeCell ref="C911:E911"/>
    <mergeCell ref="C878:E878"/>
    <mergeCell ref="C884:E884"/>
    <mergeCell ref="C887:E887"/>
    <mergeCell ref="C890:E890"/>
    <mergeCell ref="C891:E891"/>
    <mergeCell ref="C893:E893"/>
    <mergeCell ref="C894:E894"/>
    <mergeCell ref="C879:E879"/>
    <mergeCell ref="C888:E888"/>
    <mergeCell ref="C892:E892"/>
    <mergeCell ref="C899:E899"/>
    <mergeCell ref="C900:E900"/>
    <mergeCell ref="C881:E881"/>
    <mergeCell ref="C883:E883"/>
    <mergeCell ref="C886:E886"/>
    <mergeCell ref="C905:E905"/>
    <mergeCell ref="C906:E906"/>
    <mergeCell ref="C904:E904"/>
    <mergeCell ref="C889:E889"/>
    <mergeCell ref="C875:E875"/>
    <mergeCell ref="C876:E876"/>
    <mergeCell ref="C877:E877"/>
    <mergeCell ref="C832:E832"/>
    <mergeCell ref="C201:E201"/>
    <mergeCell ref="C202:E202"/>
    <mergeCell ref="C203:E203"/>
    <mergeCell ref="C204:E204"/>
    <mergeCell ref="C521:E521"/>
    <mergeCell ref="C462:E462"/>
    <mergeCell ref="C668:E668"/>
    <mergeCell ref="C223:E223"/>
    <mergeCell ref="C726:E726"/>
    <mergeCell ref="C677:E677"/>
    <mergeCell ref="C678:E678"/>
    <mergeCell ref="C679:E679"/>
    <mergeCell ref="C874:E874"/>
    <mergeCell ref="C860:E860"/>
    <mergeCell ref="C861:E861"/>
    <mergeCell ref="C862:E862"/>
    <mergeCell ref="C863:E863"/>
    <mergeCell ref="C864:E864"/>
    <mergeCell ref="C858:E858"/>
    <mergeCell ref="C841:E841"/>
    <mergeCell ref="C805:E805"/>
    <mergeCell ref="C771:E771"/>
    <mergeCell ref="C772:E772"/>
    <mergeCell ref="C773:E773"/>
    <mergeCell ref="C774:E774"/>
    <mergeCell ref="C781:E781"/>
    <mergeCell ref="C782:E782"/>
    <mergeCell ref="C783:E783"/>
    <mergeCell ref="C829:E829"/>
    <mergeCell ref="C816:E816"/>
    <mergeCell ref="C817:E817"/>
    <mergeCell ref="C818:E818"/>
    <mergeCell ref="C825:E825"/>
    <mergeCell ref="C826:E826"/>
    <mergeCell ref="C820:E820"/>
    <mergeCell ref="C784:E784"/>
    <mergeCell ref="C775:E775"/>
    <mergeCell ref="C776:E776"/>
    <mergeCell ref="C777:E777"/>
    <mergeCell ref="C778:E778"/>
    <mergeCell ref="C827:E827"/>
    <mergeCell ref="C828:E828"/>
    <mergeCell ref="C902:E902"/>
    <mergeCell ref="C903:E903"/>
    <mergeCell ref="C901:E901"/>
    <mergeCell ref="C839:E839"/>
    <mergeCell ref="C840:E840"/>
    <mergeCell ref="C836:E836"/>
    <mergeCell ref="C837:E837"/>
    <mergeCell ref="C855:E855"/>
    <mergeCell ref="C857:E857"/>
    <mergeCell ref="C842:E842"/>
    <mergeCell ref="C843:E843"/>
    <mergeCell ref="C847:E847"/>
    <mergeCell ref="C868:E868"/>
    <mergeCell ref="C869:E869"/>
    <mergeCell ref="C871:E871"/>
    <mergeCell ref="C872:E872"/>
    <mergeCell ref="C870:E870"/>
    <mergeCell ref="C854:E854"/>
    <mergeCell ref="C856:E856"/>
    <mergeCell ref="C838:E838"/>
    <mergeCell ref="C880:E880"/>
    <mergeCell ref="C885:E885"/>
    <mergeCell ref="C853:E853"/>
    <mergeCell ref="C866:E866"/>
    <mergeCell ref="C769:E769"/>
    <mergeCell ref="C785:E785"/>
    <mergeCell ref="C786:E786"/>
    <mergeCell ref="C779:E779"/>
    <mergeCell ref="C780:E780"/>
    <mergeCell ref="C808:E808"/>
    <mergeCell ref="C809:E809"/>
    <mergeCell ref="C811:E811"/>
    <mergeCell ref="C792:E792"/>
    <mergeCell ref="C793:E793"/>
    <mergeCell ref="C794:E794"/>
    <mergeCell ref="C795:E795"/>
    <mergeCell ref="C796:E796"/>
    <mergeCell ref="C797:E797"/>
    <mergeCell ref="C798:E798"/>
    <mergeCell ref="C799:E799"/>
    <mergeCell ref="C788:E788"/>
    <mergeCell ref="C789:E789"/>
    <mergeCell ref="C790:E790"/>
    <mergeCell ref="C791:E791"/>
    <mergeCell ref="C787:E787"/>
    <mergeCell ref="C807:E807"/>
    <mergeCell ref="C804:E804"/>
    <mergeCell ref="C806:E806"/>
    <mergeCell ref="C744:E744"/>
    <mergeCell ref="C745:E745"/>
    <mergeCell ref="C766:E766"/>
    <mergeCell ref="C767:E767"/>
    <mergeCell ref="C743:E743"/>
    <mergeCell ref="C746:E746"/>
    <mergeCell ref="C768:E768"/>
    <mergeCell ref="C762:E762"/>
    <mergeCell ref="C763:E763"/>
    <mergeCell ref="C764:E764"/>
    <mergeCell ref="C765:E765"/>
    <mergeCell ref="C760:E760"/>
    <mergeCell ref="C761:E761"/>
    <mergeCell ref="C747:E747"/>
    <mergeCell ref="C748:E748"/>
    <mergeCell ref="C749:E749"/>
    <mergeCell ref="C750:E750"/>
    <mergeCell ref="C756:E756"/>
    <mergeCell ref="C751:E751"/>
    <mergeCell ref="C752:E752"/>
    <mergeCell ref="C498:E498"/>
    <mergeCell ref="C479:E479"/>
    <mergeCell ref="C675:E675"/>
    <mergeCell ref="C676:E676"/>
    <mergeCell ref="C712:E712"/>
    <mergeCell ref="C717:E717"/>
    <mergeCell ref="C714:E714"/>
    <mergeCell ref="C715:E715"/>
    <mergeCell ref="C705:E705"/>
    <mergeCell ref="C706:E706"/>
    <mergeCell ref="C708:E708"/>
    <mergeCell ref="C707:E707"/>
    <mergeCell ref="C583:E583"/>
    <mergeCell ref="C581:E581"/>
    <mergeCell ref="C709:E709"/>
    <mergeCell ref="C700:E700"/>
    <mergeCell ref="C701:E701"/>
    <mergeCell ref="C591:E591"/>
    <mergeCell ref="C597:E597"/>
    <mergeCell ref="C713:E713"/>
    <mergeCell ref="C692:E692"/>
    <mergeCell ref="C693:E693"/>
    <mergeCell ref="C694:E694"/>
    <mergeCell ref="C716:E716"/>
    <mergeCell ref="C1044:E1044"/>
    <mergeCell ref="C986:E986"/>
    <mergeCell ref="C988:E988"/>
    <mergeCell ref="C989:E989"/>
    <mergeCell ref="C698:E698"/>
    <mergeCell ref="C710:E710"/>
    <mergeCell ref="C711:E711"/>
    <mergeCell ref="C465:E465"/>
    <mergeCell ref="C466:E466"/>
    <mergeCell ref="C470:E470"/>
    <mergeCell ref="C475:E475"/>
    <mergeCell ref="C476:E476"/>
    <mergeCell ref="C477:E477"/>
    <mergeCell ref="C478:E478"/>
    <mergeCell ref="C484:E484"/>
    <mergeCell ref="C499:E499"/>
    <mergeCell ref="C482:E482"/>
    <mergeCell ref="C489:E489"/>
    <mergeCell ref="C490:E490"/>
    <mergeCell ref="C492:E492"/>
    <mergeCell ref="C481:E481"/>
    <mergeCell ref="C483:E483"/>
    <mergeCell ref="C491:E491"/>
    <mergeCell ref="C480:E480"/>
    <mergeCell ref="C960:E960"/>
    <mergeCell ref="C972:E972"/>
    <mergeCell ref="C963:E963"/>
    <mergeCell ref="C859:E859"/>
    <mergeCell ref="C955:E955"/>
    <mergeCell ref="C987:E987"/>
    <mergeCell ref="C973:E973"/>
    <mergeCell ref="C977:E977"/>
    <mergeCell ref="C1048:E1048"/>
    <mergeCell ref="C947:E947"/>
    <mergeCell ref="C965:E965"/>
    <mergeCell ref="C966:E966"/>
    <mergeCell ref="C967:E967"/>
    <mergeCell ref="C968:E968"/>
    <mergeCell ref="C970:E970"/>
    <mergeCell ref="C952:E952"/>
    <mergeCell ref="C956:E956"/>
    <mergeCell ref="C957:E957"/>
    <mergeCell ref="C974:E974"/>
    <mergeCell ref="C1047:E1047"/>
    <mergeCell ref="C1045:E1045"/>
    <mergeCell ref="C1040:E1040"/>
    <mergeCell ref="C1016:E1016"/>
    <mergeCell ref="C1018:E1018"/>
    <mergeCell ref="C737:E737"/>
    <mergeCell ref="C723:E723"/>
    <mergeCell ref="C727:E727"/>
    <mergeCell ref="C739:E739"/>
    <mergeCell ref="C738:E738"/>
    <mergeCell ref="C740:E740"/>
    <mergeCell ref="C741:E741"/>
    <mergeCell ref="C742:E742"/>
    <mergeCell ref="C681:E681"/>
    <mergeCell ref="C735:E735"/>
    <mergeCell ref="C736:E736"/>
    <mergeCell ref="C724:E724"/>
    <mergeCell ref="C728:E728"/>
    <mergeCell ref="C729:E729"/>
    <mergeCell ref="C718:E718"/>
    <mergeCell ref="C719:E719"/>
    <mergeCell ref="C722:E722"/>
    <mergeCell ref="C721:E721"/>
    <mergeCell ref="C720:E720"/>
    <mergeCell ref="C725:E725"/>
    <mergeCell ref="C730:E730"/>
    <mergeCell ref="C732:E732"/>
    <mergeCell ref="C733:E733"/>
    <mergeCell ref="C695:E695"/>
    <mergeCell ref="C702:E702"/>
    <mergeCell ref="C703:E703"/>
    <mergeCell ref="C704:E704"/>
    <mergeCell ref="C691:E691"/>
    <mergeCell ref="C690:E690"/>
    <mergeCell ref="C659:E659"/>
    <mergeCell ref="C660:E660"/>
    <mergeCell ref="C663:E663"/>
    <mergeCell ref="C547:E547"/>
    <mergeCell ref="C534:E534"/>
    <mergeCell ref="C535:E535"/>
    <mergeCell ref="C536:E536"/>
    <mergeCell ref="C537:E537"/>
    <mergeCell ref="C544:E544"/>
    <mergeCell ref="C543:E543"/>
    <mergeCell ref="C637:E637"/>
    <mergeCell ref="C594:E594"/>
    <mergeCell ref="C595:E595"/>
    <mergeCell ref="C596:E596"/>
    <mergeCell ref="C602:E602"/>
    <mergeCell ref="C620:E620"/>
    <mergeCell ref="C633:E633"/>
    <mergeCell ref="C585:E585"/>
    <mergeCell ref="C586:E586"/>
    <mergeCell ref="C601:E601"/>
    <mergeCell ref="C611:E611"/>
    <mergeCell ref="C610:E610"/>
    <mergeCell ref="C588:E588"/>
    <mergeCell ref="C593:E593"/>
    <mergeCell ref="C627:E627"/>
    <mergeCell ref="C539:E539"/>
    <mergeCell ref="C561:E561"/>
    <mergeCell ref="C1043:E1043"/>
    <mergeCell ref="C516:E516"/>
    <mergeCell ref="C501:E501"/>
    <mergeCell ref="C502:E502"/>
    <mergeCell ref="C442:E442"/>
    <mergeCell ref="C460:E460"/>
    <mergeCell ref="C275:E275"/>
    <mergeCell ref="C306:E306"/>
    <mergeCell ref="C307:E307"/>
    <mergeCell ref="C308:E308"/>
    <mergeCell ref="C309:E309"/>
    <mergeCell ref="C311:E311"/>
    <mergeCell ref="C312:E312"/>
    <mergeCell ref="C373:E373"/>
    <mergeCell ref="C368:E368"/>
    <mergeCell ref="C364:E364"/>
    <mergeCell ref="B370:E370"/>
    <mergeCell ref="C371:E371"/>
    <mergeCell ref="C372:E372"/>
    <mergeCell ref="C313:E313"/>
    <mergeCell ref="C446:E446"/>
    <mergeCell ref="C450:E450"/>
    <mergeCell ref="C451:E451"/>
    <mergeCell ref="C453:E453"/>
    <mergeCell ref="C1049:E1049"/>
    <mergeCell ref="C830:E830"/>
    <mergeCell ref="C831:E831"/>
    <mergeCell ref="C538:E538"/>
    <mergeCell ref="C551:E551"/>
    <mergeCell ref="C980:E980"/>
    <mergeCell ref="C1038:E1038"/>
    <mergeCell ref="C1042:E1042"/>
    <mergeCell ref="C934:E934"/>
    <mergeCell ref="C950:E950"/>
    <mergeCell ref="C975:E975"/>
    <mergeCell ref="C929:E929"/>
    <mergeCell ref="C895:E895"/>
    <mergeCell ref="C896:E896"/>
    <mergeCell ref="C897:E897"/>
    <mergeCell ref="C936:E936"/>
    <mergeCell ref="C914:E914"/>
    <mergeCell ref="C915:E915"/>
    <mergeCell ref="C912:E912"/>
    <mergeCell ref="C1013:E1013"/>
    <mergeCell ref="C898:E898"/>
    <mergeCell ref="C954:E954"/>
    <mergeCell ref="C913:E913"/>
    <mergeCell ref="C916:E916"/>
    <mergeCell ref="C546:E546"/>
    <mergeCell ref="C552:E552"/>
    <mergeCell ref="C969:E969"/>
    <mergeCell ref="C814:E814"/>
    <mergeCell ref="C993:E993"/>
    <mergeCell ref="C557:E557"/>
    <mergeCell ref="C558:E558"/>
    <mergeCell ref="C553:E553"/>
    <mergeCell ref="C554:E554"/>
    <mergeCell ref="C556:E556"/>
    <mergeCell ref="C822:E822"/>
    <mergeCell ref="C812:E812"/>
    <mergeCell ref="C813:E813"/>
    <mergeCell ref="C550:E550"/>
    <mergeCell ref="C580:E580"/>
    <mergeCell ref="C559:E559"/>
    <mergeCell ref="C990:E990"/>
    <mergeCell ref="C560:E560"/>
    <mergeCell ref="C584:E584"/>
    <mergeCell ref="C576:E576"/>
    <mergeCell ref="C981:E981"/>
    <mergeCell ref="C555:E555"/>
    <mergeCell ref="C983:E983"/>
    <mergeCell ref="C971:E971"/>
    <mergeCell ref="C247:E247"/>
    <mergeCell ref="C249:E249"/>
    <mergeCell ref="B268:E268"/>
    <mergeCell ref="C271:E271"/>
    <mergeCell ref="C272:E272"/>
    <mergeCell ref="C270:E270"/>
    <mergeCell ref="C166:E166"/>
    <mergeCell ref="C169:E169"/>
    <mergeCell ref="C163:E163"/>
    <mergeCell ref="C164:E164"/>
    <mergeCell ref="C165:E165"/>
    <mergeCell ref="C170:E170"/>
    <mergeCell ref="C172:E172"/>
    <mergeCell ref="C173:E173"/>
    <mergeCell ref="C248:E248"/>
    <mergeCell ref="C266:E266"/>
    <mergeCell ref="C256:E256"/>
    <mergeCell ref="C261:E261"/>
    <mergeCell ref="C262:E262"/>
    <mergeCell ref="C252:E252"/>
    <mergeCell ref="C253:E253"/>
    <mergeCell ref="C254:E254"/>
    <mergeCell ref="C267:E267"/>
    <mergeCell ref="C258:E258"/>
    <mergeCell ref="A1:J2"/>
    <mergeCell ref="A5:J5"/>
    <mergeCell ref="A8:J8"/>
    <mergeCell ref="C177:E177"/>
    <mergeCell ref="C178:E178"/>
    <mergeCell ref="C179:E179"/>
    <mergeCell ref="C180:E180"/>
    <mergeCell ref="C191:E191"/>
    <mergeCell ref="C193:E193"/>
    <mergeCell ref="C186:E186"/>
    <mergeCell ref="C187:E187"/>
    <mergeCell ref="C188:E188"/>
    <mergeCell ref="C189:E189"/>
    <mergeCell ref="C190:E190"/>
    <mergeCell ref="C174:E174"/>
    <mergeCell ref="C175:E175"/>
    <mergeCell ref="C142:E142"/>
    <mergeCell ref="C161:E161"/>
    <mergeCell ref="C155:E155"/>
    <mergeCell ref="C157:E157"/>
    <mergeCell ref="C158:E158"/>
    <mergeCell ref="C159:E159"/>
    <mergeCell ref="C160:E160"/>
    <mergeCell ref="C143:E143"/>
    <mergeCell ref="C259:E259"/>
    <mergeCell ref="C260:E260"/>
    <mergeCell ref="C257:E257"/>
    <mergeCell ref="C1051:E1051"/>
    <mergeCell ref="C1053:E1053"/>
    <mergeCell ref="C1054:E1054"/>
    <mergeCell ref="C1032:E1032"/>
    <mergeCell ref="C1033:E1033"/>
    <mergeCell ref="C1050:E1050"/>
    <mergeCell ref="C1031:E1031"/>
    <mergeCell ref="C999:E999"/>
    <mergeCell ref="C1015:E1015"/>
    <mergeCell ref="C1030:E1030"/>
    <mergeCell ref="C1017:E1017"/>
    <mergeCell ref="C1039:E1039"/>
    <mergeCell ref="C997:E997"/>
    <mergeCell ref="C1014:E1014"/>
    <mergeCell ref="C1006:E1006"/>
    <mergeCell ref="C1004:E1004"/>
    <mergeCell ref="C1000:E1000"/>
    <mergeCell ref="C1001:E1001"/>
    <mergeCell ref="C1009:E1009"/>
    <mergeCell ref="C1036:E1036"/>
    <mergeCell ref="C1037:E1037"/>
    <mergeCell ref="C250:E250"/>
    <mergeCell ref="C251:E251"/>
    <mergeCell ref="C273:E273"/>
    <mergeCell ref="C274:E274"/>
    <mergeCell ref="C305:E305"/>
    <mergeCell ref="C314:E314"/>
    <mergeCell ref="C930:E930"/>
    <mergeCell ref="C931:E931"/>
    <mergeCell ref="C485:E485"/>
    <mergeCell ref="C515:E515"/>
    <mergeCell ref="C518:E518"/>
    <mergeCell ref="C519:E519"/>
    <mergeCell ref="C520:E520"/>
    <mergeCell ref="C573:E573"/>
    <mergeCell ref="C927:E927"/>
    <mergeCell ref="C497:E497"/>
    <mergeCell ref="C821:E821"/>
    <mergeCell ref="C330:E330"/>
    <mergeCell ref="B352:G352"/>
    <mergeCell ref="B360:G360"/>
    <mergeCell ref="B393:F393"/>
    <mergeCell ref="C353:E353"/>
    <mergeCell ref="C354:E354"/>
    <mergeCell ref="C355:E355"/>
    <mergeCell ref="C1020:E1020"/>
    <mergeCell ref="C1007:E1007"/>
    <mergeCell ref="C1008:E1008"/>
    <mergeCell ref="C1003:E1003"/>
    <mergeCell ref="C1034:E1034"/>
    <mergeCell ref="C1035:E1035"/>
    <mergeCell ref="C998:E998"/>
    <mergeCell ref="C1019:E1019"/>
    <mergeCell ref="C978:E978"/>
    <mergeCell ref="C979:E979"/>
    <mergeCell ref="C995:E995"/>
    <mergeCell ref="C996:E996"/>
    <mergeCell ref="C1026:E1026"/>
    <mergeCell ref="C1027:E1027"/>
    <mergeCell ref="C1025:E1025"/>
    <mergeCell ref="C994:E994"/>
    <mergeCell ref="C964:E964"/>
    <mergeCell ref="C976:E976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50:E350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23:E323"/>
    <mergeCell ref="C331:E331"/>
    <mergeCell ref="C332:E332"/>
    <mergeCell ref="C333:E333"/>
    <mergeCell ref="C356:E356"/>
    <mergeCell ref="C358:E358"/>
    <mergeCell ref="C361:E361"/>
    <mergeCell ref="C362:E362"/>
    <mergeCell ref="C363:E363"/>
    <mergeCell ref="B378:E378"/>
    <mergeCell ref="C383:E383"/>
    <mergeCell ref="C357:E357"/>
    <mergeCell ref="C366:E366"/>
    <mergeCell ref="C367:E367"/>
    <mergeCell ref="C294:E294"/>
    <mergeCell ref="C302:E302"/>
    <mergeCell ref="C303:E303"/>
    <mergeCell ref="C304:E304"/>
    <mergeCell ref="B301:E301"/>
    <mergeCell ref="B282:E282"/>
    <mergeCell ref="C284:E284"/>
    <mergeCell ref="C285:E285"/>
    <mergeCell ref="C286:E286"/>
    <mergeCell ref="C287:E287"/>
    <mergeCell ref="C290:E290"/>
    <mergeCell ref="C289:E289"/>
    <mergeCell ref="C288:E288"/>
    <mergeCell ref="C291:E291"/>
    <mergeCell ref="C292:E292"/>
    <mergeCell ref="C276:E276"/>
    <mergeCell ref="C277:E277"/>
    <mergeCell ref="C278:E278"/>
    <mergeCell ref="C279:E279"/>
    <mergeCell ref="C156:E156"/>
    <mergeCell ref="C167:E167"/>
    <mergeCell ref="C168:E168"/>
    <mergeCell ref="C171:E171"/>
    <mergeCell ref="C232:E232"/>
    <mergeCell ref="C233:E233"/>
    <mergeCell ref="C234:E234"/>
    <mergeCell ref="C235:E235"/>
    <mergeCell ref="C236:E236"/>
    <mergeCell ref="C218:E218"/>
    <mergeCell ref="C224:E224"/>
    <mergeCell ref="C225:E225"/>
    <mergeCell ref="C226:E226"/>
    <mergeCell ref="C227:E227"/>
    <mergeCell ref="C212:E212"/>
    <mergeCell ref="C213:E213"/>
    <mergeCell ref="C176:E176"/>
    <mergeCell ref="C185:E185"/>
    <mergeCell ref="C209:E209"/>
    <mergeCell ref="C162:E162"/>
    <mergeCell ref="C245:E245"/>
    <mergeCell ref="C246:E246"/>
    <mergeCell ref="C240:E240"/>
    <mergeCell ref="C237:E237"/>
    <mergeCell ref="C238:E238"/>
    <mergeCell ref="C219:E219"/>
    <mergeCell ref="C220:E220"/>
    <mergeCell ref="C221:E221"/>
    <mergeCell ref="C222:E222"/>
    <mergeCell ref="C231:E231"/>
    <mergeCell ref="C242:E242"/>
    <mergeCell ref="C243:E243"/>
    <mergeCell ref="C135:E135"/>
    <mergeCell ref="C144:E144"/>
    <mergeCell ref="C138:E138"/>
    <mergeCell ref="C140:E140"/>
    <mergeCell ref="C134:E134"/>
    <mergeCell ref="C206:E206"/>
    <mergeCell ref="C239:E239"/>
    <mergeCell ref="C241:E241"/>
    <mergeCell ref="C244:E244"/>
    <mergeCell ref="C207:E207"/>
    <mergeCell ref="C208:E208"/>
    <mergeCell ref="C211:E211"/>
    <mergeCell ref="C214:E214"/>
    <mergeCell ref="C136:E136"/>
    <mergeCell ref="C137:E137"/>
    <mergeCell ref="C194:E194"/>
    <mergeCell ref="C195:E195"/>
    <mergeCell ref="C196:E196"/>
    <mergeCell ref="C197:E197"/>
    <mergeCell ref="C198:E198"/>
    <mergeCell ref="C199:E199"/>
    <mergeCell ref="C200:E200"/>
    <mergeCell ref="C150:E150"/>
    <mergeCell ref="C151:E151"/>
    <mergeCell ref="C89:E89"/>
    <mergeCell ref="C93:E93"/>
    <mergeCell ref="C95:E95"/>
    <mergeCell ref="C85:E85"/>
    <mergeCell ref="C86:E86"/>
    <mergeCell ref="C97:E97"/>
    <mergeCell ref="C98:E98"/>
    <mergeCell ref="C106:E106"/>
    <mergeCell ref="C111:E111"/>
    <mergeCell ref="C91:E91"/>
    <mergeCell ref="C132:E132"/>
    <mergeCell ref="C116:E116"/>
    <mergeCell ref="C94:E94"/>
    <mergeCell ref="C100:E100"/>
    <mergeCell ref="C102:E102"/>
    <mergeCell ref="C108:E108"/>
    <mergeCell ref="C112:E112"/>
    <mergeCell ref="C114:E114"/>
    <mergeCell ref="C107:E107"/>
    <mergeCell ref="C109:E109"/>
    <mergeCell ref="C113:E113"/>
    <mergeCell ref="B38:E38"/>
    <mergeCell ref="B34:E34"/>
    <mergeCell ref="C49:E49"/>
    <mergeCell ref="C50:E50"/>
    <mergeCell ref="C55:E55"/>
    <mergeCell ref="C52:E52"/>
    <mergeCell ref="C54:E54"/>
    <mergeCell ref="C51:E51"/>
    <mergeCell ref="C56:E56"/>
    <mergeCell ref="C133:E133"/>
    <mergeCell ref="B11:H11"/>
    <mergeCell ref="B28:E28"/>
    <mergeCell ref="B14:E14"/>
    <mergeCell ref="B15:E15"/>
    <mergeCell ref="B16:E16"/>
    <mergeCell ref="B17:H17"/>
    <mergeCell ref="B19:E19"/>
    <mergeCell ref="B20:E20"/>
    <mergeCell ref="B21:H21"/>
    <mergeCell ref="B22:E22"/>
    <mergeCell ref="B27:E27"/>
    <mergeCell ref="B13:E13"/>
    <mergeCell ref="B18:E18"/>
    <mergeCell ref="B33:E33"/>
    <mergeCell ref="B35:E35"/>
    <mergeCell ref="B36:E36"/>
    <mergeCell ref="B37:H37"/>
    <mergeCell ref="C53:E53"/>
    <mergeCell ref="C59:E59"/>
    <mergeCell ref="C60:E60"/>
    <mergeCell ref="C61:E61"/>
    <mergeCell ref="C63:E63"/>
    <mergeCell ref="C57:E57"/>
    <mergeCell ref="C153:E153"/>
    <mergeCell ref="C154:E154"/>
    <mergeCell ref="C152:E152"/>
    <mergeCell ref="C145:E145"/>
    <mergeCell ref="C146:E146"/>
    <mergeCell ref="C147:E147"/>
    <mergeCell ref="C148:E148"/>
    <mergeCell ref="C149:E149"/>
    <mergeCell ref="C139:E139"/>
    <mergeCell ref="C141:E141"/>
    <mergeCell ref="C58:E58"/>
    <mergeCell ref="C88:E88"/>
    <mergeCell ref="C69:E69"/>
    <mergeCell ref="C77:E77"/>
    <mergeCell ref="C78:E78"/>
    <mergeCell ref="C80:E80"/>
    <mergeCell ref="C64:E64"/>
    <mergeCell ref="C66:E66"/>
    <mergeCell ref="C68:E68"/>
    <mergeCell ref="C71:E71"/>
    <mergeCell ref="C72:E72"/>
    <mergeCell ref="C74:E74"/>
    <mergeCell ref="C67:E67"/>
    <mergeCell ref="C70:E70"/>
    <mergeCell ref="C73:E73"/>
    <mergeCell ref="C65:E65"/>
    <mergeCell ref="C75:E75"/>
    <mergeCell ref="C76:E76"/>
    <mergeCell ref="C79:E79"/>
    <mergeCell ref="C62:E62"/>
    <mergeCell ref="C81:E81"/>
    <mergeCell ref="C82:E82"/>
    <mergeCell ref="C83:E83"/>
    <mergeCell ref="C84:E84"/>
    <mergeCell ref="C265:E265"/>
    <mergeCell ref="C228:E228"/>
    <mergeCell ref="C229:E229"/>
    <mergeCell ref="C230:E230"/>
    <mergeCell ref="C215:E215"/>
    <mergeCell ref="C382:E382"/>
    <mergeCell ref="B386:E386"/>
    <mergeCell ref="C87:E87"/>
    <mergeCell ref="C216:E216"/>
    <mergeCell ref="C217:E217"/>
    <mergeCell ref="C205:E205"/>
    <mergeCell ref="C105:E105"/>
    <mergeCell ref="C110:E110"/>
    <mergeCell ref="C115:E115"/>
    <mergeCell ref="C324:E324"/>
    <mergeCell ref="C326:E326"/>
    <mergeCell ref="C327:E327"/>
    <mergeCell ref="C328:E328"/>
    <mergeCell ref="C329:E329"/>
    <mergeCell ref="C90:E90"/>
    <mergeCell ref="C92:E92"/>
    <mergeCell ref="C101:E101"/>
    <mergeCell ref="C103:E103"/>
    <mergeCell ref="C104:E104"/>
    <mergeCell ref="C540:E540"/>
    <mergeCell ref="C505:E505"/>
    <mergeCell ref="C506:E506"/>
    <mergeCell ref="C513:E513"/>
    <mergeCell ref="C500:E500"/>
    <mergeCell ref="C504:E504"/>
    <mergeCell ref="C503:E503"/>
    <mergeCell ref="C400:E400"/>
    <mergeCell ref="C96:E96"/>
    <mergeCell ref="C99:E99"/>
    <mergeCell ref="C334:E334"/>
    <mergeCell ref="C335:E335"/>
    <mergeCell ref="C336:E336"/>
    <mergeCell ref="C337:E337"/>
    <mergeCell ref="C347:E347"/>
    <mergeCell ref="C348:E348"/>
    <mergeCell ref="C349:E349"/>
    <mergeCell ref="C310:E310"/>
    <mergeCell ref="C325:E325"/>
    <mergeCell ref="C210:E210"/>
    <mergeCell ref="C181:E181"/>
    <mergeCell ref="C183:E183"/>
    <mergeCell ref="C263:E263"/>
    <mergeCell ref="C264:E264"/>
    <mergeCell ref="C445:E445"/>
    <mergeCell ref="C447:E447"/>
    <mergeCell ref="C467:E467"/>
    <mergeCell ref="C468:E468"/>
    <mergeCell ref="C469:E469"/>
    <mergeCell ref="C471:E471"/>
    <mergeCell ref="C472:E472"/>
    <mergeCell ref="C473:E473"/>
    <mergeCell ref="C454:E454"/>
    <mergeCell ref="C455:E455"/>
    <mergeCell ref="C456:E456"/>
    <mergeCell ref="C457:E457"/>
    <mergeCell ref="C458:E458"/>
    <mergeCell ref="C459:E459"/>
    <mergeCell ref="C463:E463"/>
    <mergeCell ref="C461:E461"/>
    <mergeCell ref="C564:E564"/>
    <mergeCell ref="C565:E565"/>
    <mergeCell ref="C566:E566"/>
    <mergeCell ref="C548:E548"/>
    <mergeCell ref="C549:E549"/>
    <mergeCell ref="C683:E683"/>
    <mergeCell ref="C684:E684"/>
    <mergeCell ref="C687:E687"/>
    <mergeCell ref="C680:E680"/>
    <mergeCell ref="C622:E622"/>
    <mergeCell ref="C624:E624"/>
    <mergeCell ref="C619:E619"/>
    <mergeCell ref="C653:E653"/>
    <mergeCell ref="C651:E651"/>
    <mergeCell ref="C655:E655"/>
    <mergeCell ref="C654:E654"/>
    <mergeCell ref="C643:E643"/>
    <mergeCell ref="C638:E638"/>
    <mergeCell ref="C639:E639"/>
    <mergeCell ref="C640:E640"/>
    <mergeCell ref="C641:E641"/>
    <mergeCell ref="C642:E642"/>
    <mergeCell ref="C634:E634"/>
    <mergeCell ref="C636:E636"/>
    <mergeCell ref="C946:E946"/>
    <mergeCell ref="C933:E933"/>
    <mergeCell ref="C948:E948"/>
    <mergeCell ref="C937:E937"/>
    <mergeCell ref="C925:E925"/>
    <mergeCell ref="C922:E922"/>
    <mergeCell ref="C924:E924"/>
    <mergeCell ref="C928:E928"/>
    <mergeCell ref="C926:E926"/>
    <mergeCell ref="C932:E932"/>
    <mergeCell ref="C923:E923"/>
    <mergeCell ref="C939:E939"/>
    <mergeCell ref="C940:E940"/>
    <mergeCell ref="C920:E920"/>
    <mergeCell ref="C917:E917"/>
    <mergeCell ref="C918:E918"/>
    <mergeCell ref="C919:E919"/>
    <mergeCell ref="C849:E849"/>
    <mergeCell ref="C850:E850"/>
    <mergeCell ref="C852:E852"/>
    <mergeCell ref="C753:E753"/>
    <mergeCell ref="C754:E754"/>
    <mergeCell ref="C757:E757"/>
    <mergeCell ref="C758:E758"/>
    <mergeCell ref="C823:E823"/>
    <mergeCell ref="C824:E824"/>
    <mergeCell ref="C800:E800"/>
    <mergeCell ref="C759:E759"/>
    <mergeCell ref="C755:E755"/>
    <mergeCell ref="C803:E803"/>
    <mergeCell ref="C801:E801"/>
    <mergeCell ref="C802:E802"/>
    <mergeCell ref="C819:E819"/>
    <mergeCell ref="C770:E770"/>
    <mergeCell ref="C873:E873"/>
    <mergeCell ref="C835:E835"/>
    <mergeCell ref="C844:E844"/>
    <mergeCell ref="C646:E646"/>
    <mergeCell ref="C616:E616"/>
    <mergeCell ref="C617:E617"/>
    <mergeCell ref="C618:E618"/>
    <mergeCell ref="C621:E621"/>
    <mergeCell ref="C625:E625"/>
    <mergeCell ref="C658:E658"/>
    <mergeCell ref="C628:E628"/>
    <mergeCell ref="C630:E630"/>
    <mergeCell ref="C648:E648"/>
    <mergeCell ref="C647:E647"/>
    <mergeCell ref="C623:E623"/>
    <mergeCell ref="C645:E645"/>
    <mergeCell ref="C649:E649"/>
    <mergeCell ref="C632:E632"/>
    <mergeCell ref="C644:E644"/>
    <mergeCell ref="C626:E626"/>
    <mergeCell ref="C629:E629"/>
    <mergeCell ref="C650:E650"/>
    <mergeCell ref="C652:E652"/>
    <mergeCell ref="C563:E563"/>
    <mergeCell ref="C545:E545"/>
    <mergeCell ref="C448:E448"/>
    <mergeCell ref="C449:E449"/>
    <mergeCell ref="C512:E512"/>
    <mergeCell ref="C452:E452"/>
    <mergeCell ref="C493:E493"/>
    <mergeCell ref="C494:E494"/>
    <mergeCell ref="C495:E495"/>
    <mergeCell ref="C474:E474"/>
    <mergeCell ref="C486:E486"/>
    <mergeCell ref="C488:E488"/>
    <mergeCell ref="C542:E542"/>
    <mergeCell ref="C508:E508"/>
    <mergeCell ref="C509:E509"/>
    <mergeCell ref="C510:E510"/>
    <mergeCell ref="C511:E511"/>
    <mergeCell ref="C527:E527"/>
    <mergeCell ref="C530:E530"/>
    <mergeCell ref="C464:E464"/>
    <mergeCell ref="C496:E496"/>
    <mergeCell ref="C487:E487"/>
    <mergeCell ref="C533:E533"/>
    <mergeCell ref="C541:E541"/>
    <mergeCell ref="C441:E441"/>
    <mergeCell ref="C443:E443"/>
    <mergeCell ref="C444:E444"/>
    <mergeCell ref="C399:E399"/>
    <mergeCell ref="C387:E387"/>
    <mergeCell ref="C401:E401"/>
    <mergeCell ref="C385:E385"/>
    <mergeCell ref="C379:E379"/>
    <mergeCell ref="C380:E380"/>
    <mergeCell ref="C381:E381"/>
    <mergeCell ref="B416:E416"/>
    <mergeCell ref="B389:I389"/>
    <mergeCell ref="B436:F436"/>
    <mergeCell ref="C438:E438"/>
    <mergeCell ref="C439:E439"/>
    <mergeCell ref="C440:E440"/>
    <mergeCell ref="C412:E412"/>
    <mergeCell ref="C413:E413"/>
    <mergeCell ref="C384:E384"/>
    <mergeCell ref="C507:E507"/>
    <mergeCell ref="C514:E514"/>
    <mergeCell ref="C532:E532"/>
    <mergeCell ref="C524:E524"/>
    <mergeCell ref="C529:E529"/>
    <mergeCell ref="C526:E526"/>
    <mergeCell ref="C528:E528"/>
    <mergeCell ref="C525:E525"/>
    <mergeCell ref="C531:E531"/>
    <mergeCell ref="C523:E523"/>
    <mergeCell ref="C517:E517"/>
    <mergeCell ref="C522:E522"/>
    <mergeCell ref="C184:E184"/>
    <mergeCell ref="C592:E592"/>
    <mergeCell ref="C414:E414"/>
    <mergeCell ref="C415:E415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395:E395"/>
    <mergeCell ref="C396:E396"/>
    <mergeCell ref="C397:E397"/>
    <mergeCell ref="C398:E398"/>
    <mergeCell ref="C365:E365"/>
    <mergeCell ref="C402:E402"/>
    <mergeCell ref="C374:E374"/>
    <mergeCell ref="C375:E375"/>
    <mergeCell ref="C376:E376"/>
    <mergeCell ref="C377:E377"/>
    <mergeCell ref="C562:E562"/>
    <mergeCell ref="C614:E614"/>
    <mergeCell ref="C615:E615"/>
    <mergeCell ref="C599:E599"/>
    <mergeCell ref="C600:E600"/>
    <mergeCell ref="C606:E606"/>
    <mergeCell ref="C607:E607"/>
    <mergeCell ref="C608:E608"/>
    <mergeCell ref="C598:E598"/>
    <mergeCell ref="C604:E604"/>
    <mergeCell ref="C605:E605"/>
    <mergeCell ref="C613:E613"/>
    <mergeCell ref="C603:E603"/>
    <mergeCell ref="C612:E612"/>
    <mergeCell ref="C577:E577"/>
    <mergeCell ref="C567:E567"/>
    <mergeCell ref="C569:E569"/>
    <mergeCell ref="C570:E570"/>
    <mergeCell ref="C575:E575"/>
    <mergeCell ref="C574:E574"/>
    <mergeCell ref="C568:E568"/>
    <mergeCell ref="C572:E572"/>
    <mergeCell ref="C582:E582"/>
    <mergeCell ref="C578:E578"/>
    <mergeCell ref="C579:E579"/>
    <mergeCell ref="C571:E571"/>
    <mergeCell ref="C867:E867"/>
    <mergeCell ref="C834:E834"/>
    <mergeCell ref="C666:E666"/>
    <mergeCell ref="C656:E656"/>
    <mergeCell ref="C657:E657"/>
    <mergeCell ref="C587:E587"/>
    <mergeCell ref="C589:E589"/>
    <mergeCell ref="C590:E590"/>
    <mergeCell ref="C631:E631"/>
    <mergeCell ref="C635:E635"/>
    <mergeCell ref="C696:E696"/>
    <mergeCell ref="C697:E697"/>
    <mergeCell ref="C699:E699"/>
    <mergeCell ref="C845:E845"/>
    <mergeCell ref="C846:E846"/>
    <mergeCell ref="C688:E688"/>
    <mergeCell ref="C682:E682"/>
    <mergeCell ref="C664:E664"/>
    <mergeCell ref="C665:E665"/>
    <mergeCell ref="C671:E671"/>
    <mergeCell ref="C672:E672"/>
    <mergeCell ref="C685:E685"/>
    <mergeCell ref="C686:E686"/>
    <mergeCell ref="C833:E833"/>
    <mergeCell ref="C949:E949"/>
    <mergeCell ref="C935:E935"/>
    <mergeCell ref="C944:E944"/>
    <mergeCell ref="C938:E938"/>
    <mergeCell ref="C941:E941"/>
    <mergeCell ref="C942:E942"/>
    <mergeCell ref="C945:E945"/>
    <mergeCell ref="C293:E293"/>
    <mergeCell ref="C609:E609"/>
    <mergeCell ref="C673:E673"/>
    <mergeCell ref="C674:E674"/>
    <mergeCell ref="C731:E731"/>
    <mergeCell ref="C734:E734"/>
    <mergeCell ref="C815:E815"/>
    <mergeCell ref="C851:E851"/>
    <mergeCell ref="C882:E882"/>
    <mergeCell ref="C943:E943"/>
    <mergeCell ref="C661:E661"/>
    <mergeCell ref="C662:E662"/>
    <mergeCell ref="C667:E667"/>
    <mergeCell ref="C669:E669"/>
    <mergeCell ref="C670:E670"/>
    <mergeCell ref="C865:E865"/>
    <mergeCell ref="C689:E689"/>
    <mergeCell ref="B1055:D1055"/>
    <mergeCell ref="B1056:D1056"/>
    <mergeCell ref="B1057:D1057"/>
    <mergeCell ref="G1058:H1058"/>
    <mergeCell ref="G1059:H1059"/>
    <mergeCell ref="C953:E953"/>
    <mergeCell ref="C1021:E1021"/>
    <mergeCell ref="C1022:E1022"/>
    <mergeCell ref="C1023:E1023"/>
    <mergeCell ref="C1024:E1024"/>
    <mergeCell ref="C1028:E1028"/>
    <mergeCell ref="C1029:E1029"/>
    <mergeCell ref="C992:E992"/>
    <mergeCell ref="C1002:E1002"/>
    <mergeCell ref="C1005:E1005"/>
    <mergeCell ref="C1010:E1010"/>
    <mergeCell ref="C1011:E1011"/>
    <mergeCell ref="C1012:E1012"/>
    <mergeCell ref="C959:E959"/>
    <mergeCell ref="C962:E962"/>
    <mergeCell ref="C1052:E1052"/>
    <mergeCell ref="C984:E984"/>
    <mergeCell ref="C985:E985"/>
    <mergeCell ref="C982:E982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2024-09-10T10:42:24Z</cp:lastPrinted>
  <dcterms:created xsi:type="dcterms:W3CDTF">2022-04-27T11:10:39Z</dcterms:created>
  <dcterms:modified xsi:type="dcterms:W3CDTF">2024-09-10T11:11:31Z</dcterms:modified>
</cp:coreProperties>
</file>