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PRORAČUN\"/>
    </mc:Choice>
  </mc:AlternateContent>
  <xr:revisionPtr revIDLastSave="0" documentId="13_ncr:1_{5093D216-1FC5-4429-8D50-3023CAFB502B}" xr6:coauthVersionLast="47" xr6:coauthVersionMax="47" xr10:uidLastSave="{00000000-0000-0000-0000-000000000000}"/>
  <bookViews>
    <workbookView xWindow="-120" yWindow="-120" windowWidth="29040" windowHeight="15720" xr2:uid="{7FC1A25F-0BA0-41D0-9A44-9C31E6C05CAB}"/>
  </bookViews>
  <sheets>
    <sheet name="List1" sheetId="1" r:id="rId1"/>
  </sheets>
  <definedNames>
    <definedName name="_Ref10099786" localSheetId="0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2" i="1" l="1"/>
  <c r="G823" i="1"/>
  <c r="H166" i="1"/>
  <c r="G649" i="1"/>
  <c r="H174" i="1"/>
  <c r="H176" i="1"/>
  <c r="G857" i="1"/>
  <c r="H186" i="1"/>
  <c r="G859" i="1"/>
  <c r="H165" i="1"/>
  <c r="H164" i="1"/>
  <c r="H163" i="1"/>
  <c r="H162" i="1"/>
  <c r="H159" i="1"/>
  <c r="H158" i="1"/>
  <c r="H155" i="1"/>
  <c r="H154" i="1"/>
  <c r="H153" i="1"/>
  <c r="H152" i="1"/>
  <c r="H151" i="1"/>
  <c r="H282" i="1" l="1"/>
  <c r="G285" i="1"/>
  <c r="H283" i="1"/>
  <c r="H285" i="1"/>
  <c r="H286" i="1"/>
  <c r="G582" i="1"/>
  <c r="G580" i="1"/>
  <c r="G706" i="1"/>
  <c r="G537" i="1"/>
  <c r="H140" i="1"/>
  <c r="H244" i="1"/>
  <c r="H234" i="1"/>
  <c r="H232" i="1"/>
  <c r="H230" i="1"/>
  <c r="H228" i="1"/>
  <c r="H227" i="1"/>
  <c r="H226" i="1"/>
  <c r="H225" i="1"/>
  <c r="G890" i="1"/>
  <c r="H222" i="1"/>
  <c r="H221" i="1"/>
  <c r="H217" i="1"/>
  <c r="H207" i="1"/>
  <c r="H205" i="1"/>
  <c r="H200" i="1"/>
  <c r="H199" i="1"/>
  <c r="H194" i="1"/>
  <c r="H192" i="1"/>
  <c r="H187" i="1"/>
  <c r="H185" i="1"/>
  <c r="H183" i="1"/>
  <c r="H173" i="1"/>
  <c r="H172" i="1"/>
  <c r="H171" i="1"/>
  <c r="H170" i="1"/>
  <c r="H168" i="1"/>
  <c r="H161" i="1"/>
  <c r="H160" i="1"/>
  <c r="H156" i="1"/>
  <c r="H149" i="1"/>
  <c r="H148" i="1"/>
  <c r="H147" i="1"/>
  <c r="H146" i="1"/>
  <c r="H142" i="1"/>
  <c r="H138" i="1"/>
  <c r="G952" i="1"/>
  <c r="G954" i="1"/>
  <c r="G904" i="1"/>
  <c r="G903" i="1"/>
  <c r="H281" i="1" s="1"/>
  <c r="G902" i="1"/>
  <c r="G923" i="1"/>
  <c r="G914" i="1"/>
  <c r="G912" i="1"/>
  <c r="G824" i="1"/>
  <c r="G898" i="1"/>
  <c r="G896" i="1" s="1"/>
  <c r="G867" i="1"/>
  <c r="G830" i="1"/>
  <c r="H816" i="1"/>
  <c r="G809" i="1"/>
  <c r="G817" i="1"/>
  <c r="G815" i="1" s="1"/>
  <c r="F815" i="1"/>
  <c r="G790" i="1"/>
  <c r="G789" i="1"/>
  <c r="G804" i="1"/>
  <c r="G806" i="1"/>
  <c r="G755" i="1"/>
  <c r="F773" i="1"/>
  <c r="G775" i="1"/>
  <c r="G714" i="1"/>
  <c r="G713" i="1"/>
  <c r="G697" i="1"/>
  <c r="F697" i="1"/>
  <c r="F729" i="1"/>
  <c r="G731" i="1"/>
  <c r="H731" i="1" s="1"/>
  <c r="G708" i="1"/>
  <c r="G583" i="1"/>
  <c r="G652" i="1"/>
  <c r="G640" i="1"/>
  <c r="G635" i="1"/>
  <c r="G632" i="1"/>
  <c r="G616" i="1"/>
  <c r="G601" i="1"/>
  <c r="G286" i="1"/>
  <c r="G283" i="1"/>
  <c r="G282" i="1"/>
  <c r="G281" i="1"/>
  <c r="G280" i="1"/>
  <c r="F605" i="1"/>
  <c r="G609" i="1"/>
  <c r="G503" i="1"/>
  <c r="G502" i="1"/>
  <c r="G570" i="1"/>
  <c r="G572" i="1"/>
  <c r="F570" i="1"/>
  <c r="G567" i="1"/>
  <c r="G561" i="1"/>
  <c r="G557" i="1"/>
  <c r="G553" i="1"/>
  <c r="G522" i="1"/>
  <c r="G520" i="1" s="1"/>
  <c r="G492" i="1"/>
  <c r="I328" i="1"/>
  <c r="J328" i="1"/>
  <c r="H270" i="1"/>
  <c r="H268" i="1"/>
  <c r="F904" i="1"/>
  <c r="F903" i="1"/>
  <c r="F902" i="1"/>
  <c r="F824" i="1"/>
  <c r="F823" i="1"/>
  <c r="F822" i="1"/>
  <c r="F821" i="1"/>
  <c r="G565" i="1" l="1"/>
  <c r="G629" i="1"/>
  <c r="G630" i="1" s="1"/>
  <c r="H817" i="1"/>
  <c r="H815" i="1"/>
  <c r="G802" i="1"/>
  <c r="G729" i="1"/>
  <c r="H729" i="1" s="1"/>
  <c r="F885" i="1"/>
  <c r="F790" i="1"/>
  <c r="F789" i="1"/>
  <c r="F755" i="1"/>
  <c r="G779" i="1"/>
  <c r="G766" i="1"/>
  <c r="F699" i="1"/>
  <c r="F678" i="1"/>
  <c r="F677" i="1"/>
  <c r="H683" i="1"/>
  <c r="G684" i="1"/>
  <c r="G681" i="1" s="1"/>
  <c r="F681" i="1"/>
  <c r="F583" i="1"/>
  <c r="F582" i="1"/>
  <c r="F581" i="1"/>
  <c r="F580" i="1"/>
  <c r="F666" i="1"/>
  <c r="F629" i="1"/>
  <c r="F622" i="1"/>
  <c r="G627" i="1"/>
  <c r="G625" i="1"/>
  <c r="H625" i="1" s="1"/>
  <c r="G611" i="1"/>
  <c r="H611" i="1" s="1"/>
  <c r="F502" i="1"/>
  <c r="F565" i="1"/>
  <c r="F555" i="1"/>
  <c r="G551" i="1"/>
  <c r="F551" i="1"/>
  <c r="G622" i="1" l="1"/>
  <c r="G623" i="1" s="1"/>
  <c r="H779" i="1"/>
  <c r="H627" i="1"/>
  <c r="H684" i="1"/>
  <c r="H681" i="1"/>
  <c r="H313" i="1"/>
  <c r="F313" i="1"/>
  <c r="F324" i="1"/>
  <c r="H324" i="1"/>
  <c r="G324" i="1"/>
  <c r="G313" i="1"/>
  <c r="F287" i="1"/>
  <c r="G287" i="1"/>
  <c r="G270" i="1"/>
  <c r="G269" i="1"/>
  <c r="G268" i="1"/>
  <c r="G267" i="1"/>
  <c r="G266" i="1"/>
  <c r="G265" i="1"/>
  <c r="G264" i="1"/>
  <c r="G219" i="1"/>
  <c r="H229" i="1"/>
  <c r="F229" i="1"/>
  <c r="I230" i="1"/>
  <c r="J116" i="1"/>
  <c r="I116" i="1"/>
  <c r="J111" i="1"/>
  <c r="I111" i="1"/>
  <c r="H106" i="1"/>
  <c r="H98" i="1"/>
  <c r="J98" i="1" s="1"/>
  <c r="H86" i="1"/>
  <c r="J77" i="1"/>
  <c r="I77" i="1"/>
  <c r="J75" i="1"/>
  <c r="I75" i="1"/>
  <c r="J65" i="1"/>
  <c r="I65" i="1"/>
  <c r="G945" i="1"/>
  <c r="H871" i="1"/>
  <c r="G919" i="1"/>
  <c r="H918" i="1"/>
  <c r="G865" i="1"/>
  <c r="G862" i="1" s="1"/>
  <c r="G872" i="1"/>
  <c r="G850" i="1"/>
  <c r="G844" i="1"/>
  <c r="G836" i="1"/>
  <c r="G840" i="1" l="1"/>
  <c r="G841" i="1" s="1"/>
  <c r="G821" i="1" s="1"/>
  <c r="H623" i="1"/>
  <c r="J86" i="1"/>
  <c r="H264" i="1"/>
  <c r="J106" i="1"/>
  <c r="H265" i="1"/>
  <c r="I98" i="1"/>
  <c r="I86" i="1"/>
  <c r="I106" i="1"/>
  <c r="F679" i="1"/>
  <c r="F503" i="1"/>
  <c r="F486" i="1"/>
  <c r="F945" i="1"/>
  <c r="G678" i="1"/>
  <c r="G677" i="1"/>
  <c r="G946" i="1"/>
  <c r="F946" i="1"/>
  <c r="F944" i="1"/>
  <c r="G936" i="1"/>
  <c r="F936" i="1"/>
  <c r="H939" i="1"/>
  <c r="H932" i="1"/>
  <c r="H931" i="1"/>
  <c r="H917" i="1"/>
  <c r="H907" i="1"/>
  <c r="F894" i="1"/>
  <c r="H897" i="1"/>
  <c r="H887" i="1"/>
  <c r="H881" i="1"/>
  <c r="H880" i="1"/>
  <c r="H876" i="1"/>
  <c r="H870" i="1"/>
  <c r="H863" i="1"/>
  <c r="H842" i="1"/>
  <c r="H828" i="1"/>
  <c r="H827" i="1"/>
  <c r="F809" i="1"/>
  <c r="H812" i="1"/>
  <c r="H798" i="1"/>
  <c r="H793" i="1"/>
  <c r="H783" i="1"/>
  <c r="H774" i="1"/>
  <c r="H769" i="1"/>
  <c r="H758" i="1"/>
  <c r="F714" i="1"/>
  <c r="F713" i="1"/>
  <c r="H749" i="1"/>
  <c r="H744" i="1"/>
  <c r="H739" i="1"/>
  <c r="H735" i="1"/>
  <c r="H726" i="1"/>
  <c r="H721" i="1"/>
  <c r="H717" i="1"/>
  <c r="H705" i="1"/>
  <c r="H700" i="1"/>
  <c r="G679" i="1"/>
  <c r="H693" i="1"/>
  <c r="H667" i="1"/>
  <c r="H648" i="1"/>
  <c r="H630" i="1"/>
  <c r="H615" i="1"/>
  <c r="H606" i="1"/>
  <c r="H598" i="1"/>
  <c r="H593" i="1"/>
  <c r="H586" i="1"/>
  <c r="H576" i="1"/>
  <c r="H566" i="1"/>
  <c r="H556" i="1"/>
  <c r="H544" i="1"/>
  <c r="H528" i="1"/>
  <c r="H521" i="1"/>
  <c r="H506" i="1"/>
  <c r="H489" i="1"/>
  <c r="H497" i="1"/>
  <c r="G486" i="1"/>
  <c r="H841" i="1" l="1"/>
  <c r="I286" i="1"/>
  <c r="J285" i="1"/>
  <c r="H946" i="1"/>
  <c r="H904" i="1"/>
  <c r="H902" i="1"/>
  <c r="H936" i="1"/>
  <c r="H894" i="1"/>
  <c r="H821" i="1"/>
  <c r="H822" i="1"/>
  <c r="H824" i="1"/>
  <c r="H789" i="1"/>
  <c r="H790" i="1"/>
  <c r="H809" i="1"/>
  <c r="H755" i="1"/>
  <c r="H713" i="1"/>
  <c r="H714" i="1"/>
  <c r="H697" i="1"/>
  <c r="H582" i="1"/>
  <c r="H677" i="1"/>
  <c r="H580" i="1"/>
  <c r="H679" i="1"/>
  <c r="H583" i="1"/>
  <c r="H503" i="1"/>
  <c r="H486" i="1"/>
  <c r="H502" i="1"/>
  <c r="I285" i="1" l="1"/>
  <c r="J286" i="1"/>
  <c r="F948" i="1"/>
  <c r="F947" i="1" s="1"/>
  <c r="F943" i="1" s="1"/>
  <c r="F942" i="1" s="1"/>
  <c r="G956" i="1"/>
  <c r="G948" i="1" s="1"/>
  <c r="G949" i="1" s="1"/>
  <c r="H914" i="1"/>
  <c r="F906" i="1"/>
  <c r="G908" i="1"/>
  <c r="G910" i="1"/>
  <c r="H910" i="1" s="1"/>
  <c r="H912" i="1"/>
  <c r="F916" i="1"/>
  <c r="H923" i="1"/>
  <c r="G928" i="1"/>
  <c r="G916" i="1" s="1"/>
  <c r="F930" i="1"/>
  <c r="G933" i="1"/>
  <c r="G930" i="1" s="1"/>
  <c r="F938" i="1"/>
  <c r="F937" i="1" s="1"/>
  <c r="F935" i="1" s="1"/>
  <c r="G940" i="1"/>
  <c r="H940" i="1" s="1"/>
  <c r="H898" i="1"/>
  <c r="H872" i="1"/>
  <c r="H867" i="1"/>
  <c r="H865" i="1"/>
  <c r="H850" i="1"/>
  <c r="H859" i="1"/>
  <c r="H844" i="1"/>
  <c r="H836" i="1"/>
  <c r="G895" i="1"/>
  <c r="F896" i="1"/>
  <c r="F895" i="1" s="1"/>
  <c r="F893" i="1" s="1"/>
  <c r="F884" i="1"/>
  <c r="G888" i="1"/>
  <c r="F879" i="1"/>
  <c r="G882" i="1"/>
  <c r="F875" i="1"/>
  <c r="G877" i="1"/>
  <c r="G875" i="1" s="1"/>
  <c r="F826" i="1"/>
  <c r="F840" i="1"/>
  <c r="F862" i="1"/>
  <c r="G869" i="1"/>
  <c r="F869" i="1"/>
  <c r="G834" i="1"/>
  <c r="G832" i="1"/>
  <c r="H830" i="1"/>
  <c r="F811" i="1"/>
  <c r="F810" i="1" s="1"/>
  <c r="F808" i="1" s="1"/>
  <c r="G813" i="1"/>
  <c r="G811" i="1" s="1"/>
  <c r="G810" i="1" s="1"/>
  <c r="G808" i="1" s="1"/>
  <c r="H806" i="1"/>
  <c r="F792" i="1"/>
  <c r="F791" i="1" s="1"/>
  <c r="G794" i="1"/>
  <c r="H794" i="1" s="1"/>
  <c r="F797" i="1"/>
  <c r="F796" i="1" s="1"/>
  <c r="G799" i="1"/>
  <c r="H799" i="1" s="1"/>
  <c r="G801" i="1"/>
  <c r="F802" i="1"/>
  <c r="F801" i="1" s="1"/>
  <c r="G826" i="1" l="1"/>
  <c r="G825" i="1" s="1"/>
  <c r="G944" i="1"/>
  <c r="H944" i="1" s="1"/>
  <c r="H949" i="1"/>
  <c r="G885" i="1"/>
  <c r="G884" i="1" s="1"/>
  <c r="H884" i="1" s="1"/>
  <c r="G906" i="1"/>
  <c r="H928" i="1"/>
  <c r="H882" i="1"/>
  <c r="G879" i="1"/>
  <c r="H879" i="1" s="1"/>
  <c r="H832" i="1"/>
  <c r="G449" i="1"/>
  <c r="H449" i="1" s="1"/>
  <c r="F905" i="1"/>
  <c r="F901" i="1" s="1"/>
  <c r="F900" i="1" s="1"/>
  <c r="F825" i="1"/>
  <c r="H956" i="1"/>
  <c r="G947" i="1"/>
  <c r="H869" i="1"/>
  <c r="H888" i="1"/>
  <c r="H811" i="1"/>
  <c r="G938" i="1"/>
  <c r="H938" i="1" s="1"/>
  <c r="H862" i="1"/>
  <c r="F874" i="1"/>
  <c r="H875" i="1"/>
  <c r="H895" i="1"/>
  <c r="G893" i="1"/>
  <c r="H834" i="1"/>
  <c r="H919" i="1"/>
  <c r="H896" i="1"/>
  <c r="H952" i="1"/>
  <c r="H813" i="1"/>
  <c r="H877" i="1"/>
  <c r="H908" i="1"/>
  <c r="H930" i="1"/>
  <c r="H933" i="1"/>
  <c r="H801" i="1"/>
  <c r="F788" i="1"/>
  <c r="G797" i="1"/>
  <c r="G796" i="1" s="1"/>
  <c r="H802" i="1"/>
  <c r="G792" i="1"/>
  <c r="H766" i="1"/>
  <c r="H759" i="1"/>
  <c r="F757" i="1"/>
  <c r="G760" i="1"/>
  <c r="G762" i="1"/>
  <c r="H762" i="1" s="1"/>
  <c r="G764" i="1"/>
  <c r="F764" i="1"/>
  <c r="F768" i="1"/>
  <c r="G770" i="1"/>
  <c r="H770" i="1" s="1"/>
  <c r="F772" i="1"/>
  <c r="G777" i="1"/>
  <c r="F782" i="1"/>
  <c r="F781" i="1" s="1"/>
  <c r="G784" i="1"/>
  <c r="H784" i="1" s="1"/>
  <c r="G786" i="1"/>
  <c r="H786" i="1" s="1"/>
  <c r="F725" i="1"/>
  <c r="F724" i="1" s="1"/>
  <c r="G736" i="1"/>
  <c r="G734" i="1" s="1"/>
  <c r="F734" i="1"/>
  <c r="F738" i="1"/>
  <c r="G741" i="1"/>
  <c r="G738" i="1" s="1"/>
  <c r="F743" i="1"/>
  <c r="G745" i="1"/>
  <c r="G743" i="1" s="1"/>
  <c r="F748" i="1"/>
  <c r="G752" i="1"/>
  <c r="H752" i="1" s="1"/>
  <c r="G750" i="1"/>
  <c r="G727" i="1"/>
  <c r="G725" i="1" s="1"/>
  <c r="G724" i="1" s="1"/>
  <c r="F720" i="1"/>
  <c r="G722" i="1"/>
  <c r="H722" i="1" s="1"/>
  <c r="F716" i="1"/>
  <c r="G718" i="1"/>
  <c r="H706" i="1"/>
  <c r="F704" i="1"/>
  <c r="F703" i="1" s="1"/>
  <c r="G710" i="1"/>
  <c r="G704" i="1" s="1"/>
  <c r="G703" i="1" s="1"/>
  <c r="F698" i="1"/>
  <c r="G701" i="1"/>
  <c r="F692" i="1"/>
  <c r="F691" i="1" s="1"/>
  <c r="G694" i="1"/>
  <c r="H694" i="1" s="1"/>
  <c r="F687" i="1"/>
  <c r="F686" i="1" s="1"/>
  <c r="G689" i="1"/>
  <c r="G687" i="1" s="1"/>
  <c r="G686" i="1" s="1"/>
  <c r="F680" i="1"/>
  <c r="F672" i="1"/>
  <c r="F671" i="1" s="1"/>
  <c r="G674" i="1"/>
  <c r="H674" i="1" s="1"/>
  <c r="G668" i="1"/>
  <c r="F659" i="1"/>
  <c r="G664" i="1"/>
  <c r="G662" i="1"/>
  <c r="G656" i="1"/>
  <c r="G654" i="1"/>
  <c r="F645" i="1"/>
  <c r="F644" i="1" s="1"/>
  <c r="F638" i="1"/>
  <c r="F637" i="1" s="1"/>
  <c r="G642" i="1"/>
  <c r="G638" i="1" s="1"/>
  <c r="F614" i="1"/>
  <c r="H616" i="1"/>
  <c r="G619" i="1"/>
  <c r="G614" i="1" s="1"/>
  <c r="G613" i="1" s="1"/>
  <c r="G607" i="1"/>
  <c r="G605" i="1" s="1"/>
  <c r="F597" i="1"/>
  <c r="G603" i="1"/>
  <c r="G597" i="1" s="1"/>
  <c r="H601" i="1"/>
  <c r="F592" i="1"/>
  <c r="G594" i="1"/>
  <c r="G592" i="1" s="1"/>
  <c r="F585" i="1"/>
  <c r="G587" i="1"/>
  <c r="G590" i="1"/>
  <c r="H590" i="1" s="1"/>
  <c r="F575" i="1"/>
  <c r="F574" i="1" s="1"/>
  <c r="G577" i="1"/>
  <c r="G575" i="1" s="1"/>
  <c r="G563" i="1"/>
  <c r="G555" i="1" s="1"/>
  <c r="H557" i="1"/>
  <c r="F543" i="1"/>
  <c r="G547" i="1"/>
  <c r="H547" i="1" s="1"/>
  <c r="G545" i="1"/>
  <c r="F527" i="1"/>
  <c r="G529" i="1"/>
  <c r="G527" i="1" s="1"/>
  <c r="F520" i="1"/>
  <c r="F505" i="1"/>
  <c r="G518" i="1"/>
  <c r="H518" i="1" s="1"/>
  <c r="G513" i="1"/>
  <c r="G511" i="1"/>
  <c r="G509" i="1"/>
  <c r="G507" i="1"/>
  <c r="F488" i="1"/>
  <c r="F496" i="1"/>
  <c r="G490" i="1"/>
  <c r="H492" i="1"/>
  <c r="G498" i="1"/>
  <c r="H498" i="1" s="1"/>
  <c r="F456" i="1"/>
  <c r="F453" i="1"/>
  <c r="F450" i="1"/>
  <c r="F441" i="1"/>
  <c r="F439" i="1"/>
  <c r="G659" i="1" l="1"/>
  <c r="G660" i="1" s="1"/>
  <c r="H660" i="1" s="1"/>
  <c r="G874" i="1"/>
  <c r="G820" i="1" s="1"/>
  <c r="G819" i="1" s="1"/>
  <c r="G748" i="1"/>
  <c r="G733" i="1" s="1"/>
  <c r="H885" i="1"/>
  <c r="G596" i="1"/>
  <c r="G599" i="1"/>
  <c r="G543" i="1"/>
  <c r="H543" i="1" s="1"/>
  <c r="G757" i="1"/>
  <c r="G505" i="1"/>
  <c r="G645" i="1"/>
  <c r="H718" i="1"/>
  <c r="G716" i="1"/>
  <c r="G585" i="1"/>
  <c r="G584" i="1" s="1"/>
  <c r="G773" i="1"/>
  <c r="G772" i="1" s="1"/>
  <c r="H826" i="1"/>
  <c r="G905" i="1"/>
  <c r="G901" i="1" s="1"/>
  <c r="H603" i="1"/>
  <c r="H662" i="1"/>
  <c r="H619" i="1"/>
  <c r="H587" i="1"/>
  <c r="H529" i="1"/>
  <c r="H527" i="1"/>
  <c r="H649" i="1"/>
  <c r="H906" i="1"/>
  <c r="H490" i="1"/>
  <c r="G488" i="1"/>
  <c r="H545" i="1"/>
  <c r="H916" i="1"/>
  <c r="H810" i="1"/>
  <c r="H777" i="1"/>
  <c r="H750" i="1"/>
  <c r="H701" i="1"/>
  <c r="G699" i="1"/>
  <c r="H699" i="1" s="1"/>
  <c r="H654" i="1"/>
  <c r="H563" i="1"/>
  <c r="H555" i="1"/>
  <c r="H668" i="1"/>
  <c r="G666" i="1"/>
  <c r="H666" i="1" s="1"/>
  <c r="H607" i="1"/>
  <c r="H605" i="1"/>
  <c r="H567" i="1"/>
  <c r="H565" i="1"/>
  <c r="F504" i="1"/>
  <c r="F501" i="1" s="1"/>
  <c r="H664" i="1"/>
  <c r="H893" i="1"/>
  <c r="G452" i="1"/>
  <c r="H452" i="1" s="1"/>
  <c r="H656" i="1"/>
  <c r="H537" i="1"/>
  <c r="H511" i="1"/>
  <c r="H513" i="1"/>
  <c r="H507" i="1"/>
  <c r="H509" i="1"/>
  <c r="F820" i="1"/>
  <c r="F819" i="1" s="1"/>
  <c r="H948" i="1"/>
  <c r="G937" i="1"/>
  <c r="G935" i="1" s="1"/>
  <c r="H808" i="1"/>
  <c r="F696" i="1"/>
  <c r="H947" i="1"/>
  <c r="G943" i="1"/>
  <c r="G457" i="1" s="1"/>
  <c r="H840" i="1"/>
  <c r="H741" i="1"/>
  <c r="F756" i="1"/>
  <c r="F754" i="1" s="1"/>
  <c r="H734" i="1"/>
  <c r="H743" i="1"/>
  <c r="F715" i="1"/>
  <c r="H686" i="1"/>
  <c r="F676" i="1"/>
  <c r="H736" i="1"/>
  <c r="H738" i="1"/>
  <c r="F733" i="1"/>
  <c r="G720" i="1"/>
  <c r="H720" i="1" s="1"/>
  <c r="H704" i="1"/>
  <c r="H703" i="1"/>
  <c r="H724" i="1"/>
  <c r="H725" i="1"/>
  <c r="H727" i="1"/>
  <c r="H760" i="1"/>
  <c r="H745" i="1"/>
  <c r="H710" i="1"/>
  <c r="G768" i="1"/>
  <c r="H768" i="1" s="1"/>
  <c r="G791" i="1"/>
  <c r="G788" i="1" s="1"/>
  <c r="H792" i="1"/>
  <c r="G782" i="1"/>
  <c r="H764" i="1"/>
  <c r="H797" i="1"/>
  <c r="H796" i="1"/>
  <c r="G692" i="1"/>
  <c r="H687" i="1"/>
  <c r="H689" i="1"/>
  <c r="F658" i="1"/>
  <c r="G680" i="1"/>
  <c r="G672" i="1"/>
  <c r="H629" i="1"/>
  <c r="F584" i="1"/>
  <c r="F613" i="1"/>
  <c r="H642" i="1"/>
  <c r="G637" i="1"/>
  <c r="H637" i="1" s="1"/>
  <c r="H638" i="1"/>
  <c r="F596" i="1"/>
  <c r="H632" i="1"/>
  <c r="H592" i="1"/>
  <c r="H594" i="1"/>
  <c r="G574" i="1"/>
  <c r="H574" i="1" s="1"/>
  <c r="H575" i="1"/>
  <c r="H520" i="1"/>
  <c r="H522" i="1"/>
  <c r="F487" i="1"/>
  <c r="F485" i="1" s="1"/>
  <c r="F484" i="1" s="1"/>
  <c r="G496" i="1"/>
  <c r="H496" i="1" s="1"/>
  <c r="F458" i="1"/>
  <c r="G504" i="1" l="1"/>
  <c r="G501" i="1" s="1"/>
  <c r="G644" i="1"/>
  <c r="H644" i="1" s="1"/>
  <c r="G647" i="1"/>
  <c r="G581" i="1" s="1"/>
  <c r="H581" i="1" s="1"/>
  <c r="H874" i="1"/>
  <c r="G715" i="1"/>
  <c r="G712" i="1" s="1"/>
  <c r="G756" i="1"/>
  <c r="G658" i="1"/>
  <c r="H748" i="1"/>
  <c r="G900" i="1"/>
  <c r="H614" i="1"/>
  <c r="G454" i="1"/>
  <c r="H454" i="1" s="1"/>
  <c r="G487" i="1"/>
  <c r="G485" i="1" s="1"/>
  <c r="G484" i="1" s="1"/>
  <c r="H757" i="1"/>
  <c r="F579" i="1"/>
  <c r="H935" i="1"/>
  <c r="G455" i="1"/>
  <c r="H455" i="1" s="1"/>
  <c r="H457" i="1"/>
  <c r="G456" i="1"/>
  <c r="H456" i="1" s="1"/>
  <c r="F712" i="1"/>
  <c r="H905" i="1"/>
  <c r="H937" i="1"/>
  <c r="G698" i="1"/>
  <c r="G696" i="1" s="1"/>
  <c r="H943" i="1"/>
  <c r="G942" i="1"/>
  <c r="H942" i="1" s="1"/>
  <c r="H901" i="1"/>
  <c r="G451" i="1"/>
  <c r="H825" i="1"/>
  <c r="H733" i="1"/>
  <c r="H773" i="1"/>
  <c r="H772" i="1"/>
  <c r="H782" i="1"/>
  <c r="G781" i="1"/>
  <c r="H781" i="1" s="1"/>
  <c r="H791" i="1"/>
  <c r="H716" i="1"/>
  <c r="H680" i="1"/>
  <c r="G691" i="1"/>
  <c r="H691" i="1" s="1"/>
  <c r="H692" i="1"/>
  <c r="H659" i="1"/>
  <c r="H672" i="1"/>
  <c r="G671" i="1"/>
  <c r="H671" i="1" s="1"/>
  <c r="H645" i="1"/>
  <c r="H613" i="1"/>
  <c r="H622" i="1"/>
  <c r="H597" i="1"/>
  <c r="H596" i="1"/>
  <c r="H585" i="1"/>
  <c r="H505" i="1"/>
  <c r="H488" i="1"/>
  <c r="G579" i="1" l="1"/>
  <c r="G676" i="1"/>
  <c r="H658" i="1"/>
  <c r="G754" i="1"/>
  <c r="H756" i="1"/>
  <c r="H698" i="1"/>
  <c r="H788" i="1"/>
  <c r="G448" i="1"/>
  <c r="H448" i="1" s="1"/>
  <c r="H451" i="1"/>
  <c r="G450" i="1"/>
  <c r="H450" i="1" s="1"/>
  <c r="G453" i="1"/>
  <c r="H453" i="1" s="1"/>
  <c r="F500" i="1"/>
  <c r="F958" i="1" s="1"/>
  <c r="H900" i="1"/>
  <c r="H819" i="1"/>
  <c r="H820" i="1"/>
  <c r="H715" i="1"/>
  <c r="H584" i="1"/>
  <c r="G442" i="1"/>
  <c r="H504" i="1"/>
  <c r="H487" i="1"/>
  <c r="G440" i="1"/>
  <c r="G500" i="1" l="1"/>
  <c r="G958" i="1" s="1"/>
  <c r="H712" i="1"/>
  <c r="G446" i="1"/>
  <c r="H446" i="1" s="1"/>
  <c r="H754" i="1"/>
  <c r="G447" i="1"/>
  <c r="H447" i="1" s="1"/>
  <c r="H442" i="1"/>
  <c r="G439" i="1"/>
  <c r="H440" i="1"/>
  <c r="H696" i="1"/>
  <c r="G445" i="1"/>
  <c r="H445" i="1" s="1"/>
  <c r="H579" i="1"/>
  <c r="G443" i="1"/>
  <c r="H443" i="1" s="1"/>
  <c r="H676" i="1"/>
  <c r="G444" i="1"/>
  <c r="H444" i="1" s="1"/>
  <c r="H501" i="1"/>
  <c r="H485" i="1"/>
  <c r="H500" i="1" l="1"/>
  <c r="H958" i="1"/>
  <c r="G441" i="1"/>
  <c r="H441" i="1" s="1"/>
  <c r="H439" i="1"/>
  <c r="H484" i="1"/>
  <c r="H419" i="1"/>
  <c r="H417" i="1"/>
  <c r="H411" i="1"/>
  <c r="H407" i="1"/>
  <c r="G418" i="1"/>
  <c r="G416" i="1"/>
  <c r="G410" i="1"/>
  <c r="G409" i="1" s="1"/>
  <c r="G408" i="1" s="1"/>
  <c r="G406" i="1"/>
  <c r="G405" i="1" s="1"/>
  <c r="G404" i="1" s="1"/>
  <c r="G52" i="1"/>
  <c r="G66" i="1"/>
  <c r="G78" i="1"/>
  <c r="G88" i="1"/>
  <c r="G100" i="1"/>
  <c r="G108" i="1"/>
  <c r="G113" i="1"/>
  <c r="G112" i="1" s="1"/>
  <c r="G15" i="1" s="1"/>
  <c r="G136" i="1"/>
  <c r="G144" i="1"/>
  <c r="G181" i="1"/>
  <c r="G190" i="1"/>
  <c r="G197" i="1"/>
  <c r="G203" i="1"/>
  <c r="G215" i="1"/>
  <c r="G242" i="1"/>
  <c r="G271" i="1"/>
  <c r="G308" i="1"/>
  <c r="G311" i="1"/>
  <c r="G317" i="1"/>
  <c r="G329" i="1"/>
  <c r="G334" i="1"/>
  <c r="G337" i="1"/>
  <c r="G342" i="1"/>
  <c r="G347" i="1"/>
  <c r="G362" i="1"/>
  <c r="G375" i="1"/>
  <c r="F410" i="1"/>
  <c r="F409" i="1" s="1"/>
  <c r="F418" i="1"/>
  <c r="F416" i="1"/>
  <c r="F406" i="1"/>
  <c r="F405" i="1" s="1"/>
  <c r="F404" i="1" s="1"/>
  <c r="J376" i="1"/>
  <c r="I376" i="1"/>
  <c r="H375" i="1"/>
  <c r="H35" i="1" s="1"/>
  <c r="F375" i="1"/>
  <c r="G214" i="1" l="1"/>
  <c r="G19" i="1" s="1"/>
  <c r="G135" i="1"/>
  <c r="G18" i="1" s="1"/>
  <c r="G458" i="1"/>
  <c r="H458" i="1" s="1"/>
  <c r="G366" i="1"/>
  <c r="G34" i="1"/>
  <c r="F380" i="1"/>
  <c r="F35" i="1"/>
  <c r="G380" i="1"/>
  <c r="G35" i="1"/>
  <c r="H404" i="1"/>
  <c r="H416" i="1"/>
  <c r="H418" i="1"/>
  <c r="H405" i="1"/>
  <c r="H406" i="1"/>
  <c r="H410" i="1"/>
  <c r="H409" i="1"/>
  <c r="G415" i="1"/>
  <c r="G403" i="1"/>
  <c r="G51" i="1"/>
  <c r="G353" i="1"/>
  <c r="F415" i="1"/>
  <c r="F414" i="1" s="1"/>
  <c r="F413" i="1" s="1"/>
  <c r="F408" i="1"/>
  <c r="H408" i="1" s="1"/>
  <c r="J375" i="1"/>
  <c r="H380" i="1"/>
  <c r="H377" i="1" s="1"/>
  <c r="I375" i="1"/>
  <c r="J380" i="1" l="1"/>
  <c r="G20" i="1"/>
  <c r="G117" i="1"/>
  <c r="G14" i="1"/>
  <c r="G16" i="1" s="1"/>
  <c r="G36" i="1"/>
  <c r="G414" i="1"/>
  <c r="H415" i="1"/>
  <c r="G412" i="1"/>
  <c r="G247" i="1"/>
  <c r="F403" i="1"/>
  <c r="F412" i="1" s="1"/>
  <c r="F420" i="1"/>
  <c r="I380" i="1"/>
  <c r="G22" i="1" l="1"/>
  <c r="G38" i="1" s="1"/>
  <c r="H412" i="1"/>
  <c r="H403" i="1"/>
  <c r="G413" i="1"/>
  <c r="H414" i="1"/>
  <c r="J364" i="1"/>
  <c r="J363" i="1"/>
  <c r="I364" i="1"/>
  <c r="I363" i="1"/>
  <c r="H362" i="1"/>
  <c r="F362" i="1"/>
  <c r="H317" i="1"/>
  <c r="J352" i="1"/>
  <c r="J351" i="1"/>
  <c r="J350" i="1"/>
  <c r="J349" i="1"/>
  <c r="J348" i="1"/>
  <c r="J346" i="1"/>
  <c r="J345" i="1"/>
  <c r="J344" i="1"/>
  <c r="J343" i="1"/>
  <c r="J341" i="1"/>
  <c r="J340" i="1"/>
  <c r="J339" i="1"/>
  <c r="J338" i="1"/>
  <c r="J336" i="1"/>
  <c r="J335" i="1"/>
  <c r="J333" i="1"/>
  <c r="J332" i="1"/>
  <c r="J331" i="1"/>
  <c r="J330" i="1"/>
  <c r="J327" i="1"/>
  <c r="J326" i="1"/>
  <c r="J325" i="1"/>
  <c r="J323" i="1"/>
  <c r="J322" i="1"/>
  <c r="J321" i="1"/>
  <c r="J320" i="1"/>
  <c r="J319" i="1"/>
  <c r="J318" i="1"/>
  <c r="J316" i="1"/>
  <c r="J315" i="1"/>
  <c r="J312" i="1"/>
  <c r="J310" i="1"/>
  <c r="J309" i="1"/>
  <c r="I352" i="1"/>
  <c r="I351" i="1"/>
  <c r="I350" i="1"/>
  <c r="I349" i="1"/>
  <c r="I348" i="1"/>
  <c r="I346" i="1"/>
  <c r="I345" i="1"/>
  <c r="I344" i="1"/>
  <c r="I343" i="1"/>
  <c r="I341" i="1"/>
  <c r="I340" i="1"/>
  <c r="I339" i="1"/>
  <c r="I338" i="1"/>
  <c r="I336" i="1"/>
  <c r="I335" i="1"/>
  <c r="I333" i="1"/>
  <c r="I332" i="1"/>
  <c r="I331" i="1"/>
  <c r="I330" i="1"/>
  <c r="I327" i="1"/>
  <c r="I326" i="1"/>
  <c r="I325" i="1"/>
  <c r="I323" i="1"/>
  <c r="I322" i="1"/>
  <c r="I321" i="1"/>
  <c r="I320" i="1"/>
  <c r="I319" i="1"/>
  <c r="I318" i="1"/>
  <c r="I316" i="1"/>
  <c r="I315" i="1"/>
  <c r="I312" i="1"/>
  <c r="I310" i="1"/>
  <c r="I309" i="1"/>
  <c r="H347" i="1"/>
  <c r="H342" i="1"/>
  <c r="H337" i="1"/>
  <c r="H334" i="1"/>
  <c r="H329" i="1"/>
  <c r="H311" i="1"/>
  <c r="H308" i="1"/>
  <c r="F347" i="1"/>
  <c r="F342" i="1"/>
  <c r="F337" i="1"/>
  <c r="F334" i="1"/>
  <c r="F329" i="1"/>
  <c r="F317" i="1"/>
  <c r="F311" i="1"/>
  <c r="F308" i="1"/>
  <c r="F366" i="1" l="1"/>
  <c r="F34" i="1"/>
  <c r="H366" i="1"/>
  <c r="H34" i="1"/>
  <c r="G420" i="1"/>
  <c r="H420" i="1" s="1"/>
  <c r="H413" i="1"/>
  <c r="I324" i="1"/>
  <c r="J311" i="1"/>
  <c r="I329" i="1"/>
  <c r="I334" i="1"/>
  <c r="I342" i="1"/>
  <c r="I311" i="1"/>
  <c r="J362" i="1"/>
  <c r="I347" i="1"/>
  <c r="F353" i="1"/>
  <c r="I337" i="1"/>
  <c r="J342" i="1"/>
  <c r="I317" i="1"/>
  <c r="I362" i="1"/>
  <c r="I308" i="1"/>
  <c r="J313" i="1"/>
  <c r="J334" i="1"/>
  <c r="J324" i="1"/>
  <c r="H353" i="1"/>
  <c r="J347" i="1"/>
  <c r="J337" i="1"/>
  <c r="J329" i="1"/>
  <c r="J317" i="1"/>
  <c r="I313" i="1"/>
  <c r="J308" i="1"/>
  <c r="I366" i="1" l="1"/>
  <c r="J366" i="1"/>
  <c r="I353" i="1"/>
  <c r="J353" i="1"/>
  <c r="J283" i="1" l="1"/>
  <c r="I283" i="1"/>
  <c r="J282" i="1"/>
  <c r="I282" i="1"/>
  <c r="J281" i="1"/>
  <c r="I281" i="1"/>
  <c r="J270" i="1"/>
  <c r="J268" i="1"/>
  <c r="J265" i="1"/>
  <c r="J264" i="1"/>
  <c r="I270" i="1"/>
  <c r="I268" i="1"/>
  <c r="I265" i="1"/>
  <c r="I264" i="1"/>
  <c r="F271" i="1"/>
  <c r="I244" i="1"/>
  <c r="I236" i="1"/>
  <c r="I234" i="1"/>
  <c r="H233" i="1"/>
  <c r="J233" i="1" s="1"/>
  <c r="F233" i="1"/>
  <c r="I235" i="1"/>
  <c r="I232" i="1"/>
  <c r="I228" i="1"/>
  <c r="I226" i="1"/>
  <c r="I225" i="1"/>
  <c r="I223" i="1"/>
  <c r="I222" i="1"/>
  <c r="I221" i="1"/>
  <c r="I217" i="1"/>
  <c r="H243" i="1"/>
  <c r="J243" i="1" s="1"/>
  <c r="F243" i="1"/>
  <c r="F242" i="1" s="1"/>
  <c r="H231" i="1"/>
  <c r="F231" i="1"/>
  <c r="H224" i="1"/>
  <c r="F224" i="1"/>
  <c r="H220" i="1"/>
  <c r="J220" i="1" s="1"/>
  <c r="F220" i="1"/>
  <c r="H216" i="1"/>
  <c r="H215" i="1" s="1"/>
  <c r="F216" i="1"/>
  <c r="F215" i="1" s="1"/>
  <c r="H141" i="1"/>
  <c r="F141" i="1"/>
  <c r="H139" i="1"/>
  <c r="J139" i="1" s="1"/>
  <c r="F139" i="1"/>
  <c r="H137" i="1"/>
  <c r="F137" i="1"/>
  <c r="H167" i="1"/>
  <c r="J167" i="1" s="1"/>
  <c r="F167" i="1"/>
  <c r="H150" i="1"/>
  <c r="J150" i="1" s="1"/>
  <c r="F150" i="1"/>
  <c r="I156" i="1"/>
  <c r="I209" i="1"/>
  <c r="I207" i="1"/>
  <c r="I205" i="1"/>
  <c r="I200" i="1"/>
  <c r="I199" i="1"/>
  <c r="I194" i="1"/>
  <c r="I192" i="1"/>
  <c r="I187" i="1"/>
  <c r="I186" i="1"/>
  <c r="I185" i="1"/>
  <c r="I183" i="1"/>
  <c r="I176" i="1"/>
  <c r="I175" i="1"/>
  <c r="I174" i="1"/>
  <c r="I173" i="1"/>
  <c r="I172" i="1"/>
  <c r="I170" i="1"/>
  <c r="I166" i="1"/>
  <c r="I165" i="1"/>
  <c r="I164" i="1"/>
  <c r="I163" i="1"/>
  <c r="I162" i="1"/>
  <c r="I161" i="1"/>
  <c r="I160" i="1"/>
  <c r="I159" i="1"/>
  <c r="I158" i="1"/>
  <c r="I155" i="1"/>
  <c r="I154" i="1"/>
  <c r="I153" i="1"/>
  <c r="I152" i="1"/>
  <c r="I151" i="1"/>
  <c r="I149" i="1"/>
  <c r="I148" i="1"/>
  <c r="I147" i="1"/>
  <c r="I146" i="1"/>
  <c r="I142" i="1"/>
  <c r="I140" i="1"/>
  <c r="I138" i="1"/>
  <c r="H208" i="1"/>
  <c r="J208" i="1" s="1"/>
  <c r="F208" i="1"/>
  <c r="H206" i="1"/>
  <c r="J206" i="1" s="1"/>
  <c r="F206" i="1"/>
  <c r="H204" i="1"/>
  <c r="J204" i="1" s="1"/>
  <c r="F204" i="1"/>
  <c r="H198" i="1"/>
  <c r="J198" i="1" s="1"/>
  <c r="F198" i="1"/>
  <c r="F197" i="1" s="1"/>
  <c r="H193" i="1"/>
  <c r="F193" i="1"/>
  <c r="H191" i="1"/>
  <c r="F191" i="1"/>
  <c r="H184" i="1"/>
  <c r="F184" i="1"/>
  <c r="H182" i="1"/>
  <c r="J182" i="1" s="1"/>
  <c r="F182" i="1"/>
  <c r="H169" i="1"/>
  <c r="F169" i="1"/>
  <c r="H157" i="1"/>
  <c r="F157" i="1"/>
  <c r="H145" i="1"/>
  <c r="F145" i="1"/>
  <c r="H114" i="1"/>
  <c r="H113" i="1" s="1"/>
  <c r="F114" i="1"/>
  <c r="F113" i="1" s="1"/>
  <c r="H109" i="1"/>
  <c r="J109" i="1" s="1"/>
  <c r="F109" i="1"/>
  <c r="F108" i="1" s="1"/>
  <c r="H103" i="1"/>
  <c r="F103" i="1"/>
  <c r="H101" i="1"/>
  <c r="F101" i="1"/>
  <c r="H95" i="1"/>
  <c r="F95" i="1"/>
  <c r="H92" i="1"/>
  <c r="J92" i="1" s="1"/>
  <c r="F92" i="1"/>
  <c r="H89" i="1"/>
  <c r="F89" i="1"/>
  <c r="H81" i="1"/>
  <c r="H87" i="1" s="1"/>
  <c r="F81" i="1"/>
  <c r="H79" i="1"/>
  <c r="F79" i="1"/>
  <c r="H73" i="1"/>
  <c r="F73" i="1"/>
  <c r="H70" i="1"/>
  <c r="F70" i="1"/>
  <c r="H67" i="1"/>
  <c r="F67" i="1"/>
  <c r="H62" i="1"/>
  <c r="F62" i="1"/>
  <c r="H59" i="1"/>
  <c r="F59" i="1"/>
  <c r="H53" i="1"/>
  <c r="F53" i="1"/>
  <c r="H219" i="1" l="1"/>
  <c r="H237" i="1" s="1"/>
  <c r="J231" i="1"/>
  <c r="H76" i="1"/>
  <c r="J87" i="1"/>
  <c r="I87" i="1"/>
  <c r="J103" i="1"/>
  <c r="H107" i="1"/>
  <c r="H269" i="1" s="1"/>
  <c r="F136" i="1"/>
  <c r="I231" i="1"/>
  <c r="I224" i="1"/>
  <c r="H242" i="1"/>
  <c r="I242" i="1" s="1"/>
  <c r="J216" i="1"/>
  <c r="I243" i="1"/>
  <c r="J215" i="1"/>
  <c r="I167" i="1"/>
  <c r="J224" i="1"/>
  <c r="I141" i="1"/>
  <c r="I220" i="1"/>
  <c r="F219" i="1"/>
  <c r="F214" i="1" s="1"/>
  <c r="I215" i="1"/>
  <c r="I216" i="1"/>
  <c r="J141" i="1"/>
  <c r="H136" i="1"/>
  <c r="I139" i="1"/>
  <c r="I73" i="1"/>
  <c r="F190" i="1"/>
  <c r="H181" i="1"/>
  <c r="I145" i="1"/>
  <c r="H144" i="1"/>
  <c r="I193" i="1"/>
  <c r="F181" i="1"/>
  <c r="F144" i="1"/>
  <c r="I184" i="1"/>
  <c r="I198" i="1"/>
  <c r="I206" i="1"/>
  <c r="H197" i="1"/>
  <c r="I204" i="1"/>
  <c r="J137" i="1"/>
  <c r="I169" i="1"/>
  <c r="I191" i="1"/>
  <c r="I157" i="1"/>
  <c r="J145" i="1"/>
  <c r="I150" i="1"/>
  <c r="I208" i="1"/>
  <c r="J157" i="1"/>
  <c r="J169" i="1"/>
  <c r="H190" i="1"/>
  <c r="J184" i="1"/>
  <c r="F203" i="1"/>
  <c r="J191" i="1"/>
  <c r="I182" i="1"/>
  <c r="J193" i="1"/>
  <c r="H203" i="1"/>
  <c r="H210" i="1" s="1"/>
  <c r="H100" i="1"/>
  <c r="I137" i="1"/>
  <c r="J114" i="1"/>
  <c r="I114" i="1"/>
  <c r="H108" i="1"/>
  <c r="F100" i="1"/>
  <c r="I109" i="1"/>
  <c r="I101" i="1"/>
  <c r="I103" i="1"/>
  <c r="J101" i="1"/>
  <c r="J95" i="1"/>
  <c r="I95" i="1"/>
  <c r="I81" i="1"/>
  <c r="F88" i="1"/>
  <c r="I92" i="1"/>
  <c r="J81" i="1"/>
  <c r="H88" i="1"/>
  <c r="H99" i="1" s="1"/>
  <c r="H266" i="1" s="1"/>
  <c r="I89" i="1"/>
  <c r="J79" i="1"/>
  <c r="J89" i="1"/>
  <c r="F78" i="1"/>
  <c r="H78" i="1"/>
  <c r="J73" i="1"/>
  <c r="F66" i="1"/>
  <c r="H66" i="1"/>
  <c r="I79" i="1"/>
  <c r="J62" i="1"/>
  <c r="F52" i="1"/>
  <c r="J70" i="1"/>
  <c r="J67" i="1"/>
  <c r="I70" i="1"/>
  <c r="H52" i="1"/>
  <c r="I67" i="1"/>
  <c r="J59" i="1"/>
  <c r="I62" i="1"/>
  <c r="J53" i="1"/>
  <c r="I59" i="1"/>
  <c r="I53" i="1"/>
  <c r="J219" i="1" l="1"/>
  <c r="J181" i="1"/>
  <c r="H188" i="1"/>
  <c r="J197" i="1"/>
  <c r="H201" i="1"/>
  <c r="J144" i="1"/>
  <c r="H177" i="1"/>
  <c r="H280" i="1" s="1"/>
  <c r="H214" i="1"/>
  <c r="H19" i="1" s="1"/>
  <c r="I266" i="1"/>
  <c r="J266" i="1"/>
  <c r="I76" i="1"/>
  <c r="H267" i="1"/>
  <c r="H271" i="1" s="1"/>
  <c r="I269" i="1"/>
  <c r="J269" i="1"/>
  <c r="J229" i="1"/>
  <c r="I229" i="1"/>
  <c r="F135" i="1"/>
  <c r="F18" i="1" s="1"/>
  <c r="J136" i="1"/>
  <c r="H135" i="1"/>
  <c r="J76" i="1"/>
  <c r="J107" i="1"/>
  <c r="I107" i="1"/>
  <c r="J99" i="1"/>
  <c r="I99" i="1"/>
  <c r="J242" i="1"/>
  <c r="I219" i="1"/>
  <c r="I136" i="1"/>
  <c r="F19" i="1"/>
  <c r="I181" i="1"/>
  <c r="I144" i="1"/>
  <c r="I197" i="1"/>
  <c r="J190" i="1"/>
  <c r="I190" i="1"/>
  <c r="J203" i="1"/>
  <c r="I203" i="1"/>
  <c r="H287" i="1" l="1"/>
  <c r="J280" i="1"/>
  <c r="I280" i="1"/>
  <c r="J271" i="1"/>
  <c r="I271" i="1"/>
  <c r="J214" i="1"/>
  <c r="I214" i="1"/>
  <c r="J135" i="1"/>
  <c r="I135" i="1"/>
  <c r="H18" i="1"/>
  <c r="F247" i="1"/>
  <c r="H247" i="1"/>
  <c r="J287" i="1" l="1"/>
  <c r="I287" i="1"/>
  <c r="I247" i="1"/>
  <c r="J247" i="1"/>
  <c r="I71" i="1" l="1"/>
  <c r="I115" i="1"/>
  <c r="I105" i="1"/>
  <c r="I110" i="1"/>
  <c r="I104" i="1"/>
  <c r="I102" i="1"/>
  <c r="I97" i="1"/>
  <c r="I96" i="1"/>
  <c r="I94" i="1"/>
  <c r="I93" i="1"/>
  <c r="I91" i="1"/>
  <c r="I90" i="1"/>
  <c r="I85" i="1"/>
  <c r="I84" i="1"/>
  <c r="I83" i="1"/>
  <c r="I82" i="1"/>
  <c r="I80" i="1"/>
  <c r="I74" i="1"/>
  <c r="I72" i="1"/>
  <c r="I69" i="1"/>
  <c r="I68" i="1"/>
  <c r="I64" i="1"/>
  <c r="I63" i="1"/>
  <c r="I61" i="1"/>
  <c r="I60" i="1"/>
  <c r="I58" i="1"/>
  <c r="I57" i="1"/>
  <c r="I56" i="1"/>
  <c r="I55" i="1"/>
  <c r="I54" i="1"/>
  <c r="J108" i="1"/>
  <c r="I108" i="1" l="1"/>
  <c r="F112" i="1"/>
  <c r="F15" i="1" s="1"/>
  <c r="F51" i="1"/>
  <c r="F14" i="1" s="1"/>
  <c r="H36" i="1"/>
  <c r="F36" i="1"/>
  <c r="H20" i="1"/>
  <c r="F20" i="1"/>
  <c r="F16" i="1" l="1"/>
  <c r="F22" i="1" s="1"/>
  <c r="F38" i="1" s="1"/>
  <c r="I100" i="1"/>
  <c r="J100" i="1"/>
  <c r="I88" i="1"/>
  <c r="J88" i="1"/>
  <c r="F117" i="1"/>
  <c r="J52" i="1"/>
  <c r="I52" i="1"/>
  <c r="J66" i="1"/>
  <c r="I66" i="1"/>
  <c r="I78" i="1"/>
  <c r="J78" i="1"/>
  <c r="J113" i="1"/>
  <c r="I113" i="1"/>
  <c r="H51" i="1"/>
  <c r="H14" i="1" s="1"/>
  <c r="H112" i="1"/>
  <c r="H15" i="1" s="1"/>
  <c r="H16" i="1" l="1"/>
  <c r="H22" i="1" s="1"/>
  <c r="H38" i="1" s="1"/>
  <c r="I112" i="1"/>
  <c r="J112" i="1"/>
  <c r="H117" i="1"/>
  <c r="I51" i="1"/>
  <c r="J51" i="1"/>
  <c r="J117" i="1" l="1"/>
  <c r="I117" i="1"/>
</calcChain>
</file>

<file path=xl/sharedStrings.xml><?xml version="1.0" encoding="utf-8"?>
<sst xmlns="http://schemas.openxmlformats.org/spreadsheetml/2006/main" count="1342" uniqueCount="641">
  <si>
    <t>1. OPĆI DIO</t>
  </si>
  <si>
    <t xml:space="preserve">A. RAČUN PRIHODA I RASHODA    </t>
  </si>
  <si>
    <t>Izvršenje 2020.</t>
  </si>
  <si>
    <t>Izvršenje 2021.</t>
  </si>
  <si>
    <t>Prihodi poslovanja</t>
  </si>
  <si>
    <t>Prihodi od prodaje nefinancijske imovine</t>
  </si>
  <si>
    <t>Ukupni prihodi</t>
  </si>
  <si>
    <t>Rashodi poslovanja</t>
  </si>
  <si>
    <t>Rashodi za nabavu nefinancijske imovine</t>
  </si>
  <si>
    <t>Ukupno rashodi</t>
  </si>
  <si>
    <t>RAZLIKA VIŠAK/MANJAK</t>
  </si>
  <si>
    <t>RASPOLOŽIVA SREDSTVA IZ PRETHODNIH GODINA</t>
  </si>
  <si>
    <t>Ukupan donos viška/manjka iz prethodnih godina</t>
  </si>
  <si>
    <t>Dio koji će se rasporediti/pokriti u razdoblju</t>
  </si>
  <si>
    <t>B. RAČUN FINANCIRANJA</t>
  </si>
  <si>
    <t>Primici od financijske imovine i zaduživanja</t>
  </si>
  <si>
    <t>Izdaci za financijsku imovinu i otplate zajmova</t>
  </si>
  <si>
    <t>Neto financiranje</t>
  </si>
  <si>
    <t>Višak/manjak+neto financiranje+raspoloživa sredstva iz prethodnih godina</t>
  </si>
  <si>
    <t>PRIHODI PO EKONOMSKOJ KLASIFIKACIJI</t>
  </si>
  <si>
    <t>Brojčana oznaka</t>
  </si>
  <si>
    <t>Naziv računa</t>
  </si>
  <si>
    <t>Prihodi od poreza</t>
  </si>
  <si>
    <t>Porez na dohodak od nesamostalnog rada</t>
  </si>
  <si>
    <t>Porez na dohodak od samostalnih djelatnosti</t>
  </si>
  <si>
    <t>Porez na dohodak od imovine i imovinskih prava</t>
  </si>
  <si>
    <t>Porez na dohodak od kapitala</t>
  </si>
  <si>
    <t>Porez na dohodak po godišnjoj prijavi</t>
  </si>
  <si>
    <t>Stalni porezi na nepokretnu imovinu</t>
  </si>
  <si>
    <t>Povremeni porezi na imovinu</t>
  </si>
  <si>
    <t>Porez na promet</t>
  </si>
  <si>
    <t>Porez na korištenje dobara ili izvođenje aktivnosti</t>
  </si>
  <si>
    <t>Pomoći iz inozemstva ili subjakata unutar općeg proračuna</t>
  </si>
  <si>
    <t>Tekuće pomoći iz drugih proračuna</t>
  </si>
  <si>
    <t>Kapitalne pomoći iz drugih proračuna</t>
  </si>
  <si>
    <t>Tekuće pomoći izvanproračunskih korisnika</t>
  </si>
  <si>
    <t>Kapitalne pomoći od izvanproračunskih korisnika</t>
  </si>
  <si>
    <t>Kapitalne pomoći temeljem prijenosa EU sredstava</t>
  </si>
  <si>
    <t>Prihodi od imovine</t>
  </si>
  <si>
    <t>Kamate na oročena sredstva i depozite po viđenju</t>
  </si>
  <si>
    <t>Naknada za koncesije i uporabu pomorskog dobra</t>
  </si>
  <si>
    <t>Prihodi od zakupa i iznajmljivanja imovine</t>
  </si>
  <si>
    <t>Naknada za korištenje nefinancijske imovine</t>
  </si>
  <si>
    <t>Ostali prihodi od nefinancijske imovine</t>
  </si>
  <si>
    <t>Prihodi od upravnih i administratvinih pristojbi, pristojbi po posebnim propisima i naknada</t>
  </si>
  <si>
    <t>Ostale upravne pristojbe i naknade</t>
  </si>
  <si>
    <t>Ostale pristojbe i naknade</t>
  </si>
  <si>
    <t>Prihodi vodnog gospodarstva</t>
  </si>
  <si>
    <t>Ostali nespomenuti prihodi</t>
  </si>
  <si>
    <t>Komunalni doprinosi</t>
  </si>
  <si>
    <t>Komunalne naknade</t>
  </si>
  <si>
    <t>Prihodi od prodaje proizvoda i robe te pruženih usluga i prihodi od donacija</t>
  </si>
  <si>
    <t>Prihodi od pruženih usluga</t>
  </si>
  <si>
    <t>Tekuće donacije</t>
  </si>
  <si>
    <t>Kapitalne donacije</t>
  </si>
  <si>
    <t>Prihodi od prodaje neproizvedene dugotrajne imovine</t>
  </si>
  <si>
    <t>Zemljište</t>
  </si>
  <si>
    <t>Kazne, upravne mjere i ostali prihodi</t>
  </si>
  <si>
    <t>UKUPNO PRIHODI</t>
  </si>
  <si>
    <t>Indeks 6/3*100</t>
  </si>
  <si>
    <t>Indeks 6/5*100</t>
  </si>
  <si>
    <t>RASHODI PO EKONOMSKOJ KLASIFIKACIJI</t>
  </si>
  <si>
    <t>Porez i prirez na dohodak</t>
  </si>
  <si>
    <t>Porezi na imovinu</t>
  </si>
  <si>
    <t>Porezi na robu i usluge</t>
  </si>
  <si>
    <t>Pomoći proračunu iz drugih proračuna</t>
  </si>
  <si>
    <t>Pomoći od izvanproračunskih korisnika</t>
  </si>
  <si>
    <t>Pomoći temeljem prijenosa EU sredstava</t>
  </si>
  <si>
    <t>Prihodi od financijske imovine</t>
  </si>
  <si>
    <t>Prihodi od nefinancijske imovine</t>
  </si>
  <si>
    <t>Upravne i administrativne pristojbe</t>
  </si>
  <si>
    <t>Prihodi po posebnim propisima</t>
  </si>
  <si>
    <t>Komunalni doprinosi i naknade</t>
  </si>
  <si>
    <t>Prihodi od prodaje proizvoda i robe te pruženih usluga</t>
  </si>
  <si>
    <t>Donacije od pravnih i fizičkih osoba izvan općeg proračuna</t>
  </si>
  <si>
    <t>Prihodi od prodaje materijalne imovine - prirodnih bogatstava</t>
  </si>
  <si>
    <t>Plaće (Bruto)</t>
  </si>
  <si>
    <t>Plaće za redovni rad</t>
  </si>
  <si>
    <t>Ostali rashodi za zaposlene</t>
  </si>
  <si>
    <t>Doprinosi za obvezno zdravstveno osiguranje</t>
  </si>
  <si>
    <t>Rashodi za zaposlene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</si>
  <si>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</si>
  <si>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</si>
  <si>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</si>
  <si>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</si>
  <si>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</si>
  <si>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</si>
  <si>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</si>
  <si>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</si>
  <si>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</si>
  <si>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djelovi za tekuće i investicijsko održavanje</t>
  </si>
  <si>
    <t>Materijal i sirovine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</si>
  <si>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</si>
  <si>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</si>
  <si>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</si>
  <si>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</si>
  <si>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</si>
  <si>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</si>
  <si>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</si>
  <si>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</si>
  <si>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</si>
  <si>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</si>
  <si>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</si>
  <si>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</si>
  <si>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 povjerenstva i slično</t>
  </si>
  <si>
    <t>Reprezentacija</t>
  </si>
  <si>
    <t>Članarine i norme</t>
  </si>
  <si>
    <t>Pristojbe i naknade</t>
  </si>
  <si>
    <t>Troškovi sudskih postupaka</t>
  </si>
  <si>
    <t>Financijski rashodi</t>
  </si>
  <si>
    <t>Kamate za primljene kredite i zajmove</t>
  </si>
  <si>
    <t>Kamate za primljene kredite i zajmove od kreditnih i ostalih financijskih institucija izvan javnog sektora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</si>
  <si>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</si>
  <si>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</si>
  <si>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</si>
  <si>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</si>
  <si>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</si>
  <si>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trgovačkim društvima u javnom sektoru</t>
  </si>
  <si>
    <t>Subvencije trgovačkim društvima, zadrugama, poljoprivrednicima i obrtnicima izvan javnog sektora</t>
  </si>
  <si>
    <t>Subvencije poljoprivrednicima i obrtnicima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</si>
  <si>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</si>
  <si>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</si>
  <si>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</si>
  <si>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</si>
  <si>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 xml:space="preserve">Ostali rashodi  </t>
  </si>
  <si>
    <t>Tekuće donacije u novcu</t>
  </si>
  <si>
    <t>Kapitalne donacije neprofitnim organizacijama</t>
  </si>
  <si>
    <t>Kapitalne pomoći</t>
  </si>
  <si>
    <t>Kapitalne pomoći kreditnim i ostalim financijskim institucijama te trgovačkim društvima u javnom sektoru</t>
  </si>
  <si>
    <t>Službena, radna i zaštitna odjeća i obuća</t>
  </si>
  <si>
    <t>Naknade troškova osobama izvan radnog odnosa</t>
  </si>
  <si>
    <t>Premije osiguranja</t>
  </si>
  <si>
    <t>Doprinosi na plaće</t>
  </si>
  <si>
    <t>Rashodi za nabavu neproizvedene dugotrajne imovine</t>
  </si>
  <si>
    <t>Materijalna imovina - prirodna bogatstva</t>
  </si>
  <si>
    <t>Rashodi za nabavu proizvedene dugotrajne imovine</t>
  </si>
  <si>
    <t>Građevinski objekti</t>
  </si>
  <si>
    <t>Poslovni objekti</t>
  </si>
  <si>
    <t>Ceste, željeznice i ostali prometni objekti</t>
  </si>
  <si>
    <t>Ostali građevinski objekti</t>
  </si>
  <si>
    <t>Postrojenja i oprema</t>
  </si>
  <si>
    <t>Uredska oprema i namještaj</t>
  </si>
  <si>
    <t>Komunikacijska operma</t>
  </si>
  <si>
    <t>Uređaji, strojevi i opema za ostale namjene</t>
  </si>
  <si>
    <t>Knjige, umjetnička djela i ostale izložbene vrijednosti</t>
  </si>
  <si>
    <t xml:space="preserve">Knjige  </t>
  </si>
  <si>
    <t>Ostala nematerijalna imovina</t>
  </si>
  <si>
    <t>Umjetnička, literarna i znanstvena djela</t>
  </si>
  <si>
    <t>Rashodi za dodatna ulaganja na nefinancijskoj imovini</t>
  </si>
  <si>
    <t>Dodatna ulaganja na građevinskim objektima</t>
  </si>
  <si>
    <t>Ulaganja u računalne programe</t>
  </si>
  <si>
    <t>Ostala nematerijalna proizvedena imovina</t>
  </si>
  <si>
    <t>UKUPNO RASHODI</t>
  </si>
  <si>
    <t>PRIHODI PREMA IZVORIMA FINANCIRANJA</t>
  </si>
  <si>
    <t>Naziv izvora financiranja</t>
  </si>
  <si>
    <t>Opći prihodi i primici</t>
  </si>
  <si>
    <t>Vlastiti prihodi</t>
  </si>
  <si>
    <t>Prihodi za posebne namjene</t>
  </si>
  <si>
    <t>Donacije</t>
  </si>
  <si>
    <t>UKUPNO</t>
  </si>
  <si>
    <t>RASHODI PREMA IZVORIMA FINANCIRANJA</t>
  </si>
  <si>
    <t>RASHODI PREMA FUNKCIJSKOJ KLASIFIKACIJI</t>
  </si>
  <si>
    <t xml:space="preserve">Naziv </t>
  </si>
  <si>
    <t>01</t>
  </si>
  <si>
    <t>Opće javne usluge</t>
  </si>
  <si>
    <t>011</t>
  </si>
  <si>
    <t>Izvršna i zakonodavna tijela, financijski i fiskalni poslovi, vanjski poslovi</t>
  </si>
  <si>
    <t>013</t>
  </si>
  <si>
    <t>Opće usluge</t>
  </si>
  <si>
    <t>02</t>
  </si>
  <si>
    <t>Obrana</t>
  </si>
  <si>
    <t>021</t>
  </si>
  <si>
    <t>Vojna obrana</t>
  </si>
  <si>
    <t>03</t>
  </si>
  <si>
    <t>Javni red i sigurnost</t>
  </si>
  <si>
    <t>032</t>
  </si>
  <si>
    <t>Usluge protupožarne zaštite</t>
  </si>
  <si>
    <t>036</t>
  </si>
  <si>
    <t>Rashodi za javni red i sigurnost koji nisu drugdje svrstani</t>
  </si>
  <si>
    <t>04</t>
  </si>
  <si>
    <t>Ekonomski poslovi</t>
  </si>
  <si>
    <t>041</t>
  </si>
  <si>
    <t>Opći ekonomski, trgovački i poslovi vezani uz rad</t>
  </si>
  <si>
    <t>042</t>
  </si>
  <si>
    <t>Poljoprivreda, šumarstvo, ribarstvo i lov</t>
  </si>
  <si>
    <t>043</t>
  </si>
  <si>
    <t>Gorivo i energija</t>
  </si>
  <si>
    <t>045</t>
  </si>
  <si>
    <t>Promet</t>
  </si>
  <si>
    <t>046</t>
  </si>
  <si>
    <t>Komunikacije</t>
  </si>
  <si>
    <t>047</t>
  </si>
  <si>
    <t>Ostale industrije</t>
  </si>
  <si>
    <t>05</t>
  </si>
  <si>
    <t>Zaštita okoliša</t>
  </si>
  <si>
    <t>051</t>
  </si>
  <si>
    <t>Gospodarenje otpadom</t>
  </si>
  <si>
    <t>052</t>
  </si>
  <si>
    <t>Gospodarenje otpadnim vodama</t>
  </si>
  <si>
    <t>054</t>
  </si>
  <si>
    <t>Zaštita bioraznolikosti i krajolika</t>
  </si>
  <si>
    <t>06</t>
  </si>
  <si>
    <t>062</t>
  </si>
  <si>
    <t>Razvoj zajednice</t>
  </si>
  <si>
    <t>063</t>
  </si>
  <si>
    <t>Opskrba vodom</t>
  </si>
  <si>
    <t>064</t>
  </si>
  <si>
    <t>Ulična rasvjeta</t>
  </si>
  <si>
    <t>066</t>
  </si>
  <si>
    <t>07</t>
  </si>
  <si>
    <t>Zdravstvo</t>
  </si>
  <si>
    <t>072</t>
  </si>
  <si>
    <t>Službe za vanjske pacijente</t>
  </si>
  <si>
    <t>074</t>
  </si>
  <si>
    <t>Službe javnog zdravstva</t>
  </si>
  <si>
    <t>08</t>
  </si>
  <si>
    <t>Rekreacija, kultura i religija</t>
  </si>
  <si>
    <t>081</t>
  </si>
  <si>
    <t>Službe rekreacije i sporta</t>
  </si>
  <si>
    <t>082</t>
  </si>
  <si>
    <t>Službe kulture</t>
  </si>
  <si>
    <t>083</t>
  </si>
  <si>
    <t>Službe emitiranja i izdavanja</t>
  </si>
  <si>
    <t>084</t>
  </si>
  <si>
    <t>Religijske i druge službe zajednice</t>
  </si>
  <si>
    <t>09</t>
  </si>
  <si>
    <t>Obrazovanje</t>
  </si>
  <si>
    <t>091</t>
  </si>
  <si>
    <t>Predškolsko i osnovno obrazovanje</t>
  </si>
  <si>
    <t>092</t>
  </si>
  <si>
    <t>Srednjoškolsko obrazovanje</t>
  </si>
  <si>
    <t>094</t>
  </si>
  <si>
    <t>Visoka naobrazba</t>
  </si>
  <si>
    <t>095</t>
  </si>
  <si>
    <t>10</t>
  </si>
  <si>
    <t>Socijalna zaštita</t>
  </si>
  <si>
    <t>101</t>
  </si>
  <si>
    <t>Bolest i invaliditet</t>
  </si>
  <si>
    <t>102</t>
  </si>
  <si>
    <t>Starost</t>
  </si>
  <si>
    <t>104</t>
  </si>
  <si>
    <t>Obitelj i djeca</t>
  </si>
  <si>
    <t>106</t>
  </si>
  <si>
    <t>Stanovanje</t>
  </si>
  <si>
    <t>109</t>
  </si>
  <si>
    <t>Povrat zajmova TD u javnom sektoru</t>
  </si>
  <si>
    <t>Primljeni kratkoročni zajmovi</t>
  </si>
  <si>
    <t>RAČUN FINANCIRANJA PREMA EKONOMSKOJ KLASIFIKACIJI - PRIMICI</t>
  </si>
  <si>
    <t>RAČUN FINANCIRANJA PREMA EKONOMSKOJ KLASIFIKACIJI - IZDACI</t>
  </si>
  <si>
    <t>Otplata glavnice primljenih kredita i zajmova od kreditnih i ostalih financijskih institucija izvan javnog sektora</t>
  </si>
  <si>
    <t>RAČUN FINANCIRANJA - ANALITIČKI PRIKAZ</t>
  </si>
  <si>
    <t>Indeks     4/3*100</t>
  </si>
  <si>
    <t>Izdaci za financijsku imovinu i otpate zajmova</t>
  </si>
  <si>
    <t>Izdaci za otplatu glavnice primljenih kredita i zajmova</t>
  </si>
  <si>
    <t>Otplata glavnice primljenih kredita od tuzemnih kreditnih institucija izvan javnog sektora</t>
  </si>
  <si>
    <t>Otplata glavnice primljenih kredita od tuzemnih kreditnih institucija izvan javnog sektora - dugoročnih</t>
  </si>
  <si>
    <t>Otplata glavnice primljenih zajmova od ostalih tuzemnih finanicjskih institucija izvan javnog sektora</t>
  </si>
  <si>
    <t>Otplata glavnice primljenih zajmova od ostalih tuzemnih financijskih institucija izvan javnog sektora - kratkoročnih</t>
  </si>
  <si>
    <t>Primljeni povrati glavnica danih zajmova i depozita</t>
  </si>
  <si>
    <t>Primici (povrati) glavnice zajmova danih trgovačkim društvima u javnom sketoru</t>
  </si>
  <si>
    <t>Povrat zajmova danih trgovačkim društvima u javnom sektoru - kratkoročni</t>
  </si>
  <si>
    <t>Povrat zajmova danih trgovačkim društvima u javnom sektoru</t>
  </si>
  <si>
    <t>UKUPNO IZDACI</t>
  </si>
  <si>
    <t>UKUPNO PRIMICI</t>
  </si>
  <si>
    <t>Primici od zaduživanja</t>
  </si>
  <si>
    <t>Primljeni krediti i zajmovi od kreditnih i ostalih financijskih institucija izvan javnog sektora</t>
  </si>
  <si>
    <t>Primljeni zajmovi od ostalih tuzemnih institucija izvan javnog sektora</t>
  </si>
  <si>
    <t>Primljeni zajmovi od ostalih tuzemnih institucija izvan javnog sektora - kratkoročni</t>
  </si>
  <si>
    <t>Plan 2021.</t>
  </si>
  <si>
    <t>2. POSEBNI DIO</t>
  </si>
  <si>
    <t>POSEBNI DIO - PREMA ORGANIZACIJSKOJ KLASIFIKACIJI</t>
  </si>
  <si>
    <t>OPĆINSKO VIJEĆE</t>
  </si>
  <si>
    <t>JEDINSTVENI UPRAVNI ODJEL</t>
  </si>
  <si>
    <t>KNJIŽNICA</t>
  </si>
  <si>
    <t>001</t>
  </si>
  <si>
    <t>00101</t>
  </si>
  <si>
    <t>Općinsko vijeće</t>
  </si>
  <si>
    <t>002</t>
  </si>
  <si>
    <t>00201</t>
  </si>
  <si>
    <t>Poslovanje Jedinstvenog upravnog odjela</t>
  </si>
  <si>
    <t>00202</t>
  </si>
  <si>
    <t>Komunalna infrastruktura</t>
  </si>
  <si>
    <t>00203</t>
  </si>
  <si>
    <t>Prostorno uređenje i zaštita okoliša</t>
  </si>
  <si>
    <t>00204</t>
  </si>
  <si>
    <t>Zaštita i spašavanje</t>
  </si>
  <si>
    <t>00205</t>
  </si>
  <si>
    <t>Školstvo, zdravstvo i socijalna skrb</t>
  </si>
  <si>
    <t>00206</t>
  </si>
  <si>
    <t>Kultura, sport i religija</t>
  </si>
  <si>
    <t>00207</t>
  </si>
  <si>
    <t>Poljoprivreda</t>
  </si>
  <si>
    <t>00208</t>
  </si>
  <si>
    <t>Subvencije i pomoći trgovačkim društvima i unutar općeg proračuna</t>
  </si>
  <si>
    <t>003</t>
  </si>
  <si>
    <t>PREDŠKOLSKI ODGOJ</t>
  </si>
  <si>
    <t>00301</t>
  </si>
  <si>
    <t>Dječji vrtić "Orkulice" Sali</t>
  </si>
  <si>
    <t>00302</t>
  </si>
  <si>
    <t>Dječji vrtić "Latica" Zadar</t>
  </si>
  <si>
    <t>004</t>
  </si>
  <si>
    <t>00401</t>
  </si>
  <si>
    <t>Hrvatska knjižnica i čitaonica Sali</t>
  </si>
  <si>
    <t>00402</t>
  </si>
  <si>
    <t>Gradska knjižnica</t>
  </si>
  <si>
    <t>005</t>
  </si>
  <si>
    <t>MJESNA SAOUPRAVA</t>
  </si>
  <si>
    <t>00501</t>
  </si>
  <si>
    <t>Mjesni odbori</t>
  </si>
  <si>
    <t>Ukupno izvršenje po organizacijskoj klasifikaciji</t>
  </si>
  <si>
    <t>POSEBNI DIO PREMA PROGRAMSKOJ KLASIFIKACIJI</t>
  </si>
  <si>
    <t>Naziv</t>
  </si>
  <si>
    <t>Redovna djelatnost Općinskog vijeća</t>
  </si>
  <si>
    <t>Razdjel 001</t>
  </si>
  <si>
    <t>Glava 00101</t>
  </si>
  <si>
    <t>Program 1000</t>
  </si>
  <si>
    <t>Aktivnost 100010</t>
  </si>
  <si>
    <t>Financiranje rada Općinskog vijeća</t>
  </si>
  <si>
    <t>322</t>
  </si>
  <si>
    <t>329</t>
  </si>
  <si>
    <t>323</t>
  </si>
  <si>
    <t>Aktivnost 100030</t>
  </si>
  <si>
    <t>Financiranje političkih stranaka i članova izabranih sa liste grupe birača</t>
  </si>
  <si>
    <t>381</t>
  </si>
  <si>
    <t>3223</t>
  </si>
  <si>
    <t>3291</t>
  </si>
  <si>
    <t>3811</t>
  </si>
  <si>
    <t xml:space="preserve">Tekuće donacije  </t>
  </si>
  <si>
    <t>Naknade za rad predstavničkih i izvršnih tijela, povjerenstava i slično</t>
  </si>
  <si>
    <t>Razdjel 002</t>
  </si>
  <si>
    <t>Glava 00201</t>
  </si>
  <si>
    <t>Program 2000</t>
  </si>
  <si>
    <t>Redovna djelatnost Jedinstvenog upravnog odjela</t>
  </si>
  <si>
    <t>Aktivnost 200010</t>
  </si>
  <si>
    <t>311</t>
  </si>
  <si>
    <t>312</t>
  </si>
  <si>
    <t>313</t>
  </si>
  <si>
    <t>321</t>
  </si>
  <si>
    <t>3111</t>
  </si>
  <si>
    <t>Plaće za redovan rad</t>
  </si>
  <si>
    <t>3121</t>
  </si>
  <si>
    <t>3132</t>
  </si>
  <si>
    <t>3211</t>
  </si>
  <si>
    <t>3212</t>
  </si>
  <si>
    <t>Naknada za prijevoz, za rad na terenu i odvojeni život</t>
  </si>
  <si>
    <t>3213</t>
  </si>
  <si>
    <t>3214</t>
  </si>
  <si>
    <t>3236</t>
  </si>
  <si>
    <t>Aktivnost 200020</t>
  </si>
  <si>
    <t>3221</t>
  </si>
  <si>
    <t>Aktivnost200030</t>
  </si>
  <si>
    <t>3231</t>
  </si>
  <si>
    <t>Usluge, telefona, pošte i prijevoza</t>
  </si>
  <si>
    <t>3232</t>
  </si>
  <si>
    <t>3233</t>
  </si>
  <si>
    <t>3235</t>
  </si>
  <si>
    <t>3237</t>
  </si>
  <si>
    <t>3238</t>
  </si>
  <si>
    <t>3239</t>
  </si>
  <si>
    <t>3299</t>
  </si>
  <si>
    <t>Aktivnost 200040</t>
  </si>
  <si>
    <t>3293</t>
  </si>
  <si>
    <t>3294</t>
  </si>
  <si>
    <t>3295</t>
  </si>
  <si>
    <t>342</t>
  </si>
  <si>
    <t>343</t>
  </si>
  <si>
    <t>3423</t>
  </si>
  <si>
    <t>3431</t>
  </si>
  <si>
    <t>3433</t>
  </si>
  <si>
    <t>3434</t>
  </si>
  <si>
    <t>Tekući projekt 200010</t>
  </si>
  <si>
    <t>Nabava nefinancijske imovine za rad</t>
  </si>
  <si>
    <t>422</t>
  </si>
  <si>
    <t>426</t>
  </si>
  <si>
    <t>Nematerijalna proizvedena imovina</t>
  </si>
  <si>
    <t>4222</t>
  </si>
  <si>
    <t>Komunikacijska oprema</t>
  </si>
  <si>
    <t>4262</t>
  </si>
  <si>
    <t>Program 3000</t>
  </si>
  <si>
    <t>Razvoj civilnog društva</t>
  </si>
  <si>
    <t>Aktivnost 300010</t>
  </si>
  <si>
    <t>Tekuće donacije udrugama i neprofitnim organizacijama</t>
  </si>
  <si>
    <t>tekuće donacije u novcu</t>
  </si>
  <si>
    <t>Glava 00202</t>
  </si>
  <si>
    <t>Program 4000</t>
  </si>
  <si>
    <t>Javna rasvjeta</t>
  </si>
  <si>
    <t>Aktivnost 400010</t>
  </si>
  <si>
    <t>Potrošnja i održavanje javne rasvjete</t>
  </si>
  <si>
    <t>3224</t>
  </si>
  <si>
    <t>Kapitalni projekt 400020</t>
  </si>
  <si>
    <t>Izgradnja javne rasvjete</t>
  </si>
  <si>
    <t>421</t>
  </si>
  <si>
    <t>4214</t>
  </si>
  <si>
    <t>Ostali građevinski bojekti</t>
  </si>
  <si>
    <t>Program 4100</t>
  </si>
  <si>
    <t>Nerazvrstane ceste i putovi</t>
  </si>
  <si>
    <t>Aktivnost 410010</t>
  </si>
  <si>
    <t>Održavanje nerazvrstanih cesta i putova</t>
  </si>
  <si>
    <t>Kapitalni projekt 410010</t>
  </si>
  <si>
    <t>Izgradnja i sanacija nerazvrstanih cesta i putova</t>
  </si>
  <si>
    <t>Program 4200</t>
  </si>
  <si>
    <t>Aktivnost 420010</t>
  </si>
  <si>
    <t>3234</t>
  </si>
  <si>
    <t>Kapitalni projekt 420010</t>
  </si>
  <si>
    <t>411</t>
  </si>
  <si>
    <t>4111</t>
  </si>
  <si>
    <t>Aktivnost 420020</t>
  </si>
  <si>
    <t>Program 4300</t>
  </si>
  <si>
    <t>Upravljanje grobljima</t>
  </si>
  <si>
    <t>Aktivnost 430010</t>
  </si>
  <si>
    <t>Održavanje groblja</t>
  </si>
  <si>
    <t>Program 4400</t>
  </si>
  <si>
    <t>Aktivnost 440010</t>
  </si>
  <si>
    <t>Odvoz i zbrinjavanje otpada</t>
  </si>
  <si>
    <t>351</t>
  </si>
  <si>
    <t>3512</t>
  </si>
  <si>
    <t>4227</t>
  </si>
  <si>
    <t>Uređaji, strojevi i oprema za ostale namjene</t>
  </si>
  <si>
    <t>Program 4500</t>
  </si>
  <si>
    <t>Uređenje, luka pristaništa i plaža</t>
  </si>
  <si>
    <t>Kapitalni projekt 450010</t>
  </si>
  <si>
    <t>Luka Sali</t>
  </si>
  <si>
    <t>Kamate za primljene kredite i zajmove od kreditnih institucija izvan javnog sektora</t>
  </si>
  <si>
    <t>544</t>
  </si>
  <si>
    <t>5443</t>
  </si>
  <si>
    <t>Tekući projekt 450010</t>
  </si>
  <si>
    <t>Uređenje obale i plaža</t>
  </si>
  <si>
    <t>451</t>
  </si>
  <si>
    <t>Program 4600</t>
  </si>
  <si>
    <t>Izgradnja vodovoda i odvodnje</t>
  </si>
  <si>
    <t>Kapitalni projekt 460010</t>
  </si>
  <si>
    <t>Vodovod i odvodnja</t>
  </si>
  <si>
    <t>Glava 00203</t>
  </si>
  <si>
    <t>Program 5000</t>
  </si>
  <si>
    <t>Prostorno -planska dokumentacija</t>
  </si>
  <si>
    <t>Kapitalni projekt 500010</t>
  </si>
  <si>
    <t>Prostorni plan uređenja Općine Sali</t>
  </si>
  <si>
    <t>4263</t>
  </si>
  <si>
    <t>Program 5100</t>
  </si>
  <si>
    <t>Katastar nekretnina</t>
  </si>
  <si>
    <t>Aktivnost 510010</t>
  </si>
  <si>
    <t>Izrada katastra nekretnina</t>
  </si>
  <si>
    <t>Program 5300</t>
  </si>
  <si>
    <t>Aktivnost 530030</t>
  </si>
  <si>
    <t>Aktivnosti u svrhu zaštite okoliša</t>
  </si>
  <si>
    <t>Glava 00204</t>
  </si>
  <si>
    <t>Program 6000</t>
  </si>
  <si>
    <t>Protupožarna zaštita</t>
  </si>
  <si>
    <t>Aktivnost 600010</t>
  </si>
  <si>
    <t>4511</t>
  </si>
  <si>
    <t>Program 6100</t>
  </si>
  <si>
    <t>Civilna zaštita</t>
  </si>
  <si>
    <t>Aktivnost 610010</t>
  </si>
  <si>
    <t>Glava 00205</t>
  </si>
  <si>
    <t>Program 7000</t>
  </si>
  <si>
    <t>Javne potrebe u obrazovanju</t>
  </si>
  <si>
    <t>Aktivnost 700010</t>
  </si>
  <si>
    <t>Stipendije i školarine</t>
  </si>
  <si>
    <t>372</t>
  </si>
  <si>
    <t>3721</t>
  </si>
  <si>
    <t>Aktivnost 700020</t>
  </si>
  <si>
    <t>3722</t>
  </si>
  <si>
    <t>Program 7100</t>
  </si>
  <si>
    <t>Javne potrebe u zdravstvu</t>
  </si>
  <si>
    <t>Tekući projekt 710010</t>
  </si>
  <si>
    <t>Ljekarna Sali</t>
  </si>
  <si>
    <t>Program 7200</t>
  </si>
  <si>
    <t>Socijalna skrb</t>
  </si>
  <si>
    <t>Aktivnost 720010</t>
  </si>
  <si>
    <t>Pomoć i njega u kući</t>
  </si>
  <si>
    <t>Aktivnost 720020</t>
  </si>
  <si>
    <t>Sufinanciranje troškova stanovanja</t>
  </si>
  <si>
    <t>Aktivnost 720030</t>
  </si>
  <si>
    <t>Naknade za djecu</t>
  </si>
  <si>
    <t>Aktivnost 720040</t>
  </si>
  <si>
    <t>Ostale pomoći</t>
  </si>
  <si>
    <t>Glava 00206</t>
  </si>
  <si>
    <t>Kultura, sport, religija</t>
  </si>
  <si>
    <t>Program 8000</t>
  </si>
  <si>
    <t>Javne potrebe u kulturi</t>
  </si>
  <si>
    <t>Aktivnost 800010</t>
  </si>
  <si>
    <t>Financiranje kulturnih događanja</t>
  </si>
  <si>
    <t>Aktivnost 800020</t>
  </si>
  <si>
    <t>Očuvanje kulturne baštine</t>
  </si>
  <si>
    <t>Aktivnost 800030</t>
  </si>
  <si>
    <t>Pomoć za tiskanje knjiga</t>
  </si>
  <si>
    <t>Program 8100</t>
  </si>
  <si>
    <t>Javne potrebe u sportu</t>
  </si>
  <si>
    <t>Financiranje potreba u sportu</t>
  </si>
  <si>
    <t>Program 8200</t>
  </si>
  <si>
    <t>Vjerske zajednice</t>
  </si>
  <si>
    <t>Aktivnost 820010</t>
  </si>
  <si>
    <t>Tekuće pomoći za crkvu</t>
  </si>
  <si>
    <t>Tekuće doncije u novcu</t>
  </si>
  <si>
    <t>Glava 00207</t>
  </si>
  <si>
    <t>Program 9000</t>
  </si>
  <si>
    <t>Subvencije u poljoprivredi</t>
  </si>
  <si>
    <t>Aktivnost 900010</t>
  </si>
  <si>
    <t>Subvencije poljoprivrednicima</t>
  </si>
  <si>
    <t>Program 9100</t>
  </si>
  <si>
    <t>Razvoj poljoprivrede</t>
  </si>
  <si>
    <t>Kapitalni projekt 910010</t>
  </si>
  <si>
    <t>Strategija razvoja poljoprivrede</t>
  </si>
  <si>
    <t>Program 9200</t>
  </si>
  <si>
    <t>Zaštita životinja</t>
  </si>
  <si>
    <t>Aktivnost 920010</t>
  </si>
  <si>
    <t>Glava 00208</t>
  </si>
  <si>
    <t>Program 4800</t>
  </si>
  <si>
    <t>Subvencije i pomoći za rad trgovačkim društvima u javnom sektoru</t>
  </si>
  <si>
    <t>Aktivnost 480010</t>
  </si>
  <si>
    <t>Subvencija za rad poštanskih ureda</t>
  </si>
  <si>
    <t>Razdjel 003</t>
  </si>
  <si>
    <t>Glava 00301</t>
  </si>
  <si>
    <t>Program 7300</t>
  </si>
  <si>
    <t>Financiranje rada DV Orkulice Sali</t>
  </si>
  <si>
    <t>Aktivnost 730010</t>
  </si>
  <si>
    <t>Doprinosi za obvezno zdrastveno osiguranje</t>
  </si>
  <si>
    <t>Aktivnost 730020</t>
  </si>
  <si>
    <t>Rashodi za troškove redovnog poslovanja</t>
  </si>
  <si>
    <t>Tekući projekt 730010</t>
  </si>
  <si>
    <t>Održavanje prostora</t>
  </si>
  <si>
    <t>Tekući projekt 730020</t>
  </si>
  <si>
    <t>Nabava opreme</t>
  </si>
  <si>
    <t>Program 7400</t>
  </si>
  <si>
    <t>Financiranje programa za djecu i mlade</t>
  </si>
  <si>
    <t>Aktivnost 740010</t>
  </si>
  <si>
    <t>Naknada za podmirenje troškova boravka u vrtiću</t>
  </si>
  <si>
    <t>Aktivnost 740020</t>
  </si>
  <si>
    <t>Program 7500</t>
  </si>
  <si>
    <t>Izgradnja objekta dječjeg vrtića</t>
  </si>
  <si>
    <t>Kapitalni projekt 750010</t>
  </si>
  <si>
    <t>Izgradnja vrtića</t>
  </si>
  <si>
    <t>Glava 00302</t>
  </si>
  <si>
    <t>Dječji vrtić "Latica"</t>
  </si>
  <si>
    <t>Program 7600</t>
  </si>
  <si>
    <t>Sufinanciranje rada vrtića</t>
  </si>
  <si>
    <t>Aktivnost 760010</t>
  </si>
  <si>
    <t>Razdjel 004</t>
  </si>
  <si>
    <t>Glava 00401</t>
  </si>
  <si>
    <t>Program 8300</t>
  </si>
  <si>
    <t>Redovna djelatnost knjižnice</t>
  </si>
  <si>
    <t>Aktivnost 830010</t>
  </si>
  <si>
    <t>Aktivnost 830020</t>
  </si>
  <si>
    <t>Tekući projekt 830010</t>
  </si>
  <si>
    <t>Nabava knjižne građe</t>
  </si>
  <si>
    <t xml:space="preserve">Knjige </t>
  </si>
  <si>
    <t>Glava 00402</t>
  </si>
  <si>
    <t>Program 8400</t>
  </si>
  <si>
    <t>Bibliobus</t>
  </si>
  <si>
    <t>Aktivnost 840010</t>
  </si>
  <si>
    <t>Sufinanciranje bibliobusa</t>
  </si>
  <si>
    <t>Razdjel 005</t>
  </si>
  <si>
    <t>MJESNA SAMOUPRAVA</t>
  </si>
  <si>
    <t>Glava 00501</t>
  </si>
  <si>
    <t>Rad mjesnih odbora</t>
  </si>
  <si>
    <t>Program 1001</t>
  </si>
  <si>
    <t>Aktivnost 100110</t>
  </si>
  <si>
    <t>Financiranje troškova mjesnih odbora</t>
  </si>
  <si>
    <t>Materij i sirovine</t>
  </si>
  <si>
    <t>Uredski namještaj i oprema</t>
  </si>
  <si>
    <t>Vlasitit prihodi</t>
  </si>
  <si>
    <t>Vlasiti prihodi</t>
  </si>
  <si>
    <t>GODIŠNJI  IZVJEŠTAJ O IZVRŠENJU PRORAČUNA OPĆINE SALI ZA 2022. GODINU</t>
  </si>
  <si>
    <t>Izvršenje 1-12/ 2021.</t>
  </si>
  <si>
    <t>Plan 2022.</t>
  </si>
  <si>
    <t>Izvršenje 1-12/2022.</t>
  </si>
  <si>
    <t>Izvršenje 2022.</t>
  </si>
  <si>
    <t>Kazne i upravne mjere</t>
  </si>
  <si>
    <t>Ostale kazne</t>
  </si>
  <si>
    <t>Izvor 11</t>
  </si>
  <si>
    <t>Izvor 51</t>
  </si>
  <si>
    <t>Pomoći EU</t>
  </si>
  <si>
    <t>Izvor 52</t>
  </si>
  <si>
    <t>Ostale pomoći i darovnice</t>
  </si>
  <si>
    <t>Izvor 55</t>
  </si>
  <si>
    <t>Refundacije iz pomoći EU</t>
  </si>
  <si>
    <t>Izvor 43</t>
  </si>
  <si>
    <t>Ostali prihodi za posebne namjene</t>
  </si>
  <si>
    <t>Izvor 31</t>
  </si>
  <si>
    <t>Izvor 61</t>
  </si>
  <si>
    <t xml:space="preserve">Donacije  </t>
  </si>
  <si>
    <t>Izvor 71</t>
  </si>
  <si>
    <t>Prihodi od prodaje ili zamjene nefinancijske imovine</t>
  </si>
  <si>
    <t xml:space="preserve">Izvor 71 </t>
  </si>
  <si>
    <t>Prihodi od prodaje ili zemjene nefinancijske imovine</t>
  </si>
  <si>
    <t>Prijevozna sredstva</t>
  </si>
  <si>
    <t>Prijevozna sredstva u cestovnom prometu</t>
  </si>
  <si>
    <t>031</t>
  </si>
  <si>
    <t>Usluge policije</t>
  </si>
  <si>
    <t>056</t>
  </si>
  <si>
    <t>Izvor 81</t>
  </si>
  <si>
    <t>Namjenski primici od zaduživanja</t>
  </si>
  <si>
    <t>Aktivnost 200050</t>
  </si>
  <si>
    <t>Proračunska zaliha</t>
  </si>
  <si>
    <t>423</t>
  </si>
  <si>
    <t>4231</t>
  </si>
  <si>
    <t>Tekući projekt 200020</t>
  </si>
  <si>
    <t>Održavanje zgrada i prostora</t>
  </si>
  <si>
    <t>4213</t>
  </si>
  <si>
    <t>Javne i zelene površine</t>
  </si>
  <si>
    <t>Održavanje javnih i zelenih površina</t>
  </si>
  <si>
    <t>Javna parkirališta</t>
  </si>
  <si>
    <t>Usluge tekućeg i investicijskog održavanja građevinskih objektata</t>
  </si>
  <si>
    <t>Rashodi za nabavu proizvedne dugotrajne imovine</t>
  </si>
  <si>
    <t>Dječja igrališta</t>
  </si>
  <si>
    <t>Nabava radnog materijala za učenike O.Š. Petar Lorini Sali</t>
  </si>
  <si>
    <t>Izvor  31</t>
  </si>
  <si>
    <t>Ostaliu prihodi za posebne namjene</t>
  </si>
  <si>
    <t>3227</t>
  </si>
  <si>
    <t>Službena radna odjeća i obuća</t>
  </si>
  <si>
    <t>3225</t>
  </si>
  <si>
    <t xml:space="preserve">Sitni inventar </t>
  </si>
  <si>
    <t>3292</t>
  </si>
  <si>
    <t>4221</t>
  </si>
  <si>
    <t>Računala i računalna oprema</t>
  </si>
  <si>
    <t>4223</t>
  </si>
  <si>
    <t>Oprema za grijanje, ventilaciju i hlađenje</t>
  </si>
  <si>
    <t>Intelektualne usluge</t>
  </si>
  <si>
    <t>Sitni inventar</t>
  </si>
  <si>
    <t>Usluge tekućeg i investicjskog održavanja</t>
  </si>
  <si>
    <t>Otali nespomenuti rashodi poslovanja</t>
  </si>
  <si>
    <t>Ostale nespomenute usluge</t>
  </si>
  <si>
    <t>Službena radna i zaštitna odjeća i obuća</t>
  </si>
  <si>
    <t>324</t>
  </si>
  <si>
    <t>3241</t>
  </si>
  <si>
    <t>Tekući projekt 710020</t>
  </si>
  <si>
    <t>Pomoći za zdravstvo</t>
  </si>
  <si>
    <t>Aktivnost 480020</t>
  </si>
  <si>
    <t>Subvencija za prijevoz putnika</t>
  </si>
  <si>
    <t>Oprema za grijanje, hlađenje i ventilaciju</t>
  </si>
  <si>
    <t>Obrazov. koje se ne može defin. po stup.</t>
  </si>
  <si>
    <t>Aktivn. Socij. Zašt. koje nisu drug. svrstane</t>
  </si>
  <si>
    <t>Rash.vez za stan. i kom.pog.koji nisu.drug. svrst.</t>
  </si>
  <si>
    <t>Posl. i usl. Zašt. okol. koji nisu drug. Svrst</t>
  </si>
  <si>
    <t>Usluge unapređ. stanovanja i zajednice</t>
  </si>
  <si>
    <t>Predsjednica Općinskog vijeća</t>
  </si>
  <si>
    <t>Ivana Kirinić Frka</t>
  </si>
  <si>
    <t>Temeljem članka 110. Zakona o proračunu (Narodne novine broj 87/08, 136/12 i 15/15) te članka 30. Statuta Općine Sali (Službeni glasnik Općine Sali broj 2/2016 - pročišćeni tekst) Općinsko vijeće Općine Sali na svojoj 11. sjednici održanoj dana 17. travnja 2023. godine donijelo je</t>
  </si>
  <si>
    <t>KLASA: 401-01/21-01/04</t>
  </si>
  <si>
    <t>URBROJ: 2198/15-01-23-4</t>
  </si>
  <si>
    <t>Sali, 17. travnja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</si>
</sst>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theme="1"/>
      <name val="Bahnschrift SemiBold Condensed"/>
      <family val="2"/>
      <charset val="238"/>
    </font>
    <font>
      <b/>
      <sz val="8"/>
      <color theme="1"/>
      <name val="Bahnschrift Condensed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Bahnschrift Light SemiCondensed"/>
      <family val="2"/>
      <charset val="238"/>
    </font>
    <font>
      <i/>
      <sz val="8"/>
      <color theme="1"/>
      <name val="Bahnschrift Light SemiCondensed"/>
      <family val="2"/>
      <charset val="238"/>
    </font>
    <font>
      <i/>
      <sz val="8"/>
      <color theme="1"/>
      <name val="Bahnschrift Light Condensed"/>
      <family val="2"/>
      <charset val="238"/>
    </font>
    <font>
      <sz val="8"/>
      <color theme="1"/>
      <name val="Bahnschrift SemiCondensed"/>
      <family val="2"/>
      <charset val="238"/>
    </font>
    <font>
      <sz val="8"/>
      <color theme="1"/>
      <name val="Bahnschrift SemiLight Condensed"/>
      <family val="2"/>
      <charset val="238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4" fillId="0" borderId="11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164" fontId="0" fillId="0" borderId="3" xfId="0" applyNumberFormat="1" applyBorder="1"/>
    <xf numFmtId="164" fontId="0" fillId="0" borderId="12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25" xfId="0" applyNumberFormat="1" applyBorder="1"/>
    <xf numFmtId="0" fontId="4" fillId="0" borderId="32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164" fontId="0" fillId="0" borderId="33" xfId="0" applyNumberFormat="1" applyBorder="1"/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3" fillId="0" borderId="33" xfId="0" applyNumberFormat="1" applyFont="1" applyBorder="1" applyAlignment="1">
      <alignment horizontal="right"/>
    </xf>
    <xf numFmtId="164" fontId="3" fillId="0" borderId="33" xfId="0" applyNumberFormat="1" applyFont="1" applyBorder="1"/>
    <xf numFmtId="0" fontId="7" fillId="0" borderId="3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4" fillId="3" borderId="39" xfId="0" applyFont="1" applyFill="1" applyBorder="1" applyAlignment="1">
      <alignment horizontal="center"/>
    </xf>
    <xf numFmtId="164" fontId="4" fillId="3" borderId="33" xfId="0" applyNumberFormat="1" applyFont="1" applyFill="1" applyBorder="1" applyAlignment="1">
      <alignment horizontal="right"/>
    </xf>
    <xf numFmtId="164" fontId="4" fillId="3" borderId="33" xfId="0" applyNumberFormat="1" applyFont="1" applyFill="1" applyBorder="1"/>
    <xf numFmtId="164" fontId="4" fillId="3" borderId="31" xfId="0" applyNumberFormat="1" applyFont="1" applyFill="1" applyBorder="1"/>
    <xf numFmtId="0" fontId="6" fillId="2" borderId="39" xfId="0" applyFont="1" applyFill="1" applyBorder="1" applyAlignment="1">
      <alignment horizontal="center"/>
    </xf>
    <xf numFmtId="164" fontId="6" fillId="2" borderId="33" xfId="0" applyNumberFormat="1" applyFont="1" applyFill="1" applyBorder="1" applyAlignment="1">
      <alignment horizontal="right"/>
    </xf>
    <xf numFmtId="164" fontId="4" fillId="2" borderId="33" xfId="0" applyNumberFormat="1" applyFont="1" applyFill="1" applyBorder="1"/>
    <xf numFmtId="164" fontId="4" fillId="2" borderId="31" xfId="0" applyNumberFormat="1" applyFont="1" applyFill="1" applyBorder="1"/>
    <xf numFmtId="164" fontId="6" fillId="2" borderId="33" xfId="0" applyNumberFormat="1" applyFont="1" applyFill="1" applyBorder="1"/>
    <xf numFmtId="164" fontId="4" fillId="3" borderId="27" xfId="0" applyNumberFormat="1" applyFont="1" applyFill="1" applyBorder="1"/>
    <xf numFmtId="164" fontId="4" fillId="3" borderId="25" xfId="0" applyNumberFormat="1" applyFont="1" applyFill="1" applyBorder="1"/>
    <xf numFmtId="164" fontId="10" fillId="3" borderId="33" xfId="0" applyNumberFormat="1" applyFont="1" applyFill="1" applyBorder="1"/>
    <xf numFmtId="164" fontId="4" fillId="0" borderId="33" xfId="0" applyNumberFormat="1" applyFont="1" applyBorder="1"/>
    <xf numFmtId="164" fontId="4" fillId="0" borderId="31" xfId="0" applyNumberFormat="1" applyFont="1" applyBorder="1"/>
    <xf numFmtId="164" fontId="9" fillId="0" borderId="33" xfId="0" applyNumberFormat="1" applyFont="1" applyBorder="1"/>
    <xf numFmtId="164" fontId="10" fillId="0" borderId="33" xfId="0" applyNumberFormat="1" applyFont="1" applyBorder="1"/>
    <xf numFmtId="164" fontId="10" fillId="2" borderId="33" xfId="0" applyNumberFormat="1" applyFont="1" applyFill="1" applyBorder="1"/>
    <xf numFmtId="164" fontId="4" fillId="3" borderId="43" xfId="0" applyNumberFormat="1" applyFont="1" applyFill="1" applyBorder="1"/>
    <xf numFmtId="164" fontId="0" fillId="0" borderId="44" xfId="0" applyNumberFormat="1" applyBorder="1" applyAlignment="1">
      <alignment horizontal="right"/>
    </xf>
    <xf numFmtId="164" fontId="0" fillId="0" borderId="43" xfId="0" applyNumberFormat="1" applyBorder="1"/>
    <xf numFmtId="164" fontId="0" fillId="0" borderId="44" xfId="0" applyNumberFormat="1" applyBorder="1"/>
    <xf numFmtId="0" fontId="3" fillId="0" borderId="0" xfId="0" applyFont="1" applyAlignment="1">
      <alignment horizontal="center"/>
    </xf>
    <xf numFmtId="0" fontId="4" fillId="4" borderId="39" xfId="0" applyFont="1" applyFill="1" applyBorder="1" applyAlignment="1">
      <alignment horizontal="center"/>
    </xf>
    <xf numFmtId="164" fontId="4" fillId="4" borderId="33" xfId="0" applyNumberFormat="1" applyFont="1" applyFill="1" applyBorder="1" applyAlignment="1">
      <alignment horizontal="right"/>
    </xf>
    <xf numFmtId="164" fontId="4" fillId="4" borderId="33" xfId="0" applyNumberFormat="1" applyFont="1" applyFill="1" applyBorder="1"/>
    <xf numFmtId="164" fontId="4" fillId="4" borderId="31" xfId="0" applyNumberFormat="1" applyFont="1" applyFill="1" applyBorder="1"/>
    <xf numFmtId="0" fontId="8" fillId="5" borderId="36" xfId="0" applyFont="1" applyFill="1" applyBorder="1" applyAlignment="1">
      <alignment horizontal="center" wrapText="1"/>
    </xf>
    <xf numFmtId="0" fontId="8" fillId="5" borderId="32" xfId="0" applyFont="1" applyFill="1" applyBorder="1" applyAlignment="1">
      <alignment horizontal="center" wrapText="1"/>
    </xf>
    <xf numFmtId="0" fontId="8" fillId="5" borderId="16" xfId="0" applyFont="1" applyFill="1" applyBorder="1" applyAlignment="1">
      <alignment horizontal="center" wrapText="1"/>
    </xf>
    <xf numFmtId="0" fontId="8" fillId="5" borderId="37" xfId="0" applyFont="1" applyFill="1" applyBorder="1" applyAlignment="1">
      <alignment horizontal="center" wrapText="1"/>
    </xf>
    <xf numFmtId="0" fontId="6" fillId="3" borderId="39" xfId="0" applyFont="1" applyFill="1" applyBorder="1" applyAlignment="1">
      <alignment horizontal="center"/>
    </xf>
    <xf numFmtId="164" fontId="6" fillId="3" borderId="33" xfId="0" applyNumberFormat="1" applyFont="1" applyFill="1" applyBorder="1" applyAlignment="1">
      <alignment horizontal="right"/>
    </xf>
    <xf numFmtId="164" fontId="11" fillId="2" borderId="33" xfId="0" applyNumberFormat="1" applyFont="1" applyFill="1" applyBorder="1"/>
    <xf numFmtId="164" fontId="11" fillId="2" borderId="31" xfId="0" applyNumberFormat="1" applyFont="1" applyFill="1" applyBorder="1"/>
    <xf numFmtId="0" fontId="6" fillId="0" borderId="39" xfId="0" applyFont="1" applyBorder="1" applyAlignment="1">
      <alignment horizontal="center"/>
    </xf>
    <xf numFmtId="164" fontId="6" fillId="3" borderId="33" xfId="0" applyNumberFormat="1" applyFont="1" applyFill="1" applyBorder="1"/>
    <xf numFmtId="164" fontId="12" fillId="2" borderId="31" xfId="0" applyNumberFormat="1" applyFont="1" applyFill="1" applyBorder="1"/>
    <xf numFmtId="0" fontId="3" fillId="0" borderId="0" xfId="0" applyFont="1" applyAlignment="1">
      <alignment horizontal="left" wrapText="1"/>
    </xf>
    <xf numFmtId="164" fontId="7" fillId="0" borderId="0" xfId="0" applyNumberFormat="1" applyFont="1"/>
    <xf numFmtId="0" fontId="7" fillId="0" borderId="20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14" fillId="4" borderId="46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164" fontId="13" fillId="3" borderId="46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164" fontId="13" fillId="2" borderId="46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164" fontId="7" fillId="0" borderId="46" xfId="0" applyNumberFormat="1" applyFont="1" applyBorder="1" applyAlignment="1">
      <alignment horizontal="right"/>
    </xf>
    <xf numFmtId="164" fontId="7" fillId="0" borderId="46" xfId="0" applyNumberFormat="1" applyFont="1" applyBorder="1"/>
    <xf numFmtId="0" fontId="3" fillId="0" borderId="0" xfId="0" applyFont="1"/>
    <xf numFmtId="0" fontId="7" fillId="0" borderId="46" xfId="0" applyFont="1" applyBorder="1"/>
    <xf numFmtId="0" fontId="6" fillId="0" borderId="1" xfId="0" applyFont="1" applyBorder="1" applyAlignment="1">
      <alignment horizontal="center"/>
    </xf>
    <xf numFmtId="164" fontId="4" fillId="4" borderId="0" xfId="0" applyNumberFormat="1" applyFont="1" applyFill="1"/>
    <xf numFmtId="164" fontId="3" fillId="0" borderId="46" xfId="0" applyNumberFormat="1" applyFont="1" applyBorder="1"/>
    <xf numFmtId="0" fontId="3" fillId="4" borderId="26" xfId="0" applyFont="1" applyFill="1" applyBorder="1" applyAlignment="1">
      <alignment horizontal="center"/>
    </xf>
    <xf numFmtId="164" fontId="4" fillId="4" borderId="27" xfId="0" applyNumberFormat="1" applyFont="1" applyFill="1" applyBorder="1"/>
    <xf numFmtId="164" fontId="4" fillId="4" borderId="48" xfId="0" applyNumberFormat="1" applyFont="1" applyFill="1" applyBorder="1"/>
    <xf numFmtId="164" fontId="14" fillId="4" borderId="27" xfId="0" applyNumberFormat="1" applyFont="1" applyFill="1" applyBorder="1" applyAlignment="1">
      <alignment horizontal="right"/>
    </xf>
    <xf numFmtId="164" fontId="14" fillId="4" borderId="30" xfId="0" applyNumberFormat="1" applyFont="1" applyFill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3" fillId="0" borderId="0" xfId="0" applyFont="1" applyAlignment="1">
      <alignment wrapText="1"/>
    </xf>
    <xf numFmtId="164" fontId="3" fillId="0" borderId="31" xfId="0" applyNumberFormat="1" applyFont="1" applyBorder="1"/>
    <xf numFmtId="4" fontId="3" fillId="0" borderId="0" xfId="0" applyNumberFormat="1" applyFont="1"/>
    <xf numFmtId="0" fontId="4" fillId="2" borderId="22" xfId="0" applyFont="1" applyFill="1" applyBorder="1" applyAlignment="1">
      <alignment horizontal="center"/>
    </xf>
    <xf numFmtId="164" fontId="4" fillId="2" borderId="25" xfId="0" applyNumberFormat="1" applyFont="1" applyFill="1" applyBorder="1"/>
    <xf numFmtId="164" fontId="4" fillId="2" borderId="23" xfId="0" applyNumberFormat="1" applyFont="1" applyFill="1" applyBorder="1"/>
    <xf numFmtId="164" fontId="19" fillId="0" borderId="33" xfId="0" applyNumberFormat="1" applyFont="1" applyBorder="1"/>
    <xf numFmtId="164" fontId="3" fillId="2" borderId="48" xfId="0" applyNumberFormat="1" applyFont="1" applyFill="1" applyBorder="1"/>
    <xf numFmtId="164" fontId="3" fillId="2" borderId="49" xfId="0" applyNumberFormat="1" applyFont="1" applyFill="1" applyBorder="1"/>
    <xf numFmtId="164" fontId="19" fillId="0" borderId="13" xfId="0" applyNumberFormat="1" applyFont="1" applyBorder="1"/>
    <xf numFmtId="164" fontId="3" fillId="0" borderId="50" xfId="0" applyNumberFormat="1" applyFont="1" applyBorder="1"/>
    <xf numFmtId="164" fontId="7" fillId="0" borderId="33" xfId="0" applyNumberFormat="1" applyFont="1" applyBorder="1"/>
    <xf numFmtId="49" fontId="3" fillId="2" borderId="39" xfId="0" applyNumberFormat="1" applyFont="1" applyFill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right"/>
    </xf>
    <xf numFmtId="164" fontId="3" fillId="2" borderId="33" xfId="0" applyNumberFormat="1" applyFont="1" applyFill="1" applyBorder="1" applyAlignment="1">
      <alignment horizontal="right"/>
    </xf>
    <xf numFmtId="164" fontId="7" fillId="0" borderId="31" xfId="0" applyNumberFormat="1" applyFont="1" applyBorder="1"/>
    <xf numFmtId="164" fontId="7" fillId="2" borderId="33" xfId="0" applyNumberFormat="1" applyFont="1" applyFill="1" applyBorder="1"/>
    <xf numFmtId="164" fontId="7" fillId="2" borderId="31" xfId="0" applyNumberFormat="1" applyFont="1" applyFill="1" applyBorder="1"/>
    <xf numFmtId="0" fontId="3" fillId="4" borderId="52" xfId="0" applyFont="1" applyFill="1" applyBorder="1" applyAlignment="1">
      <alignment horizontal="center" vertical="center"/>
    </xf>
    <xf numFmtId="164" fontId="3" fillId="4" borderId="25" xfId="0" applyNumberFormat="1" applyFont="1" applyFill="1" applyBorder="1" applyAlignment="1">
      <alignment horizontal="right"/>
    </xf>
    <xf numFmtId="164" fontId="7" fillId="4" borderId="25" xfId="0" applyNumberFormat="1" applyFont="1" applyFill="1" applyBorder="1"/>
    <xf numFmtId="164" fontId="7" fillId="4" borderId="53" xfId="0" applyNumberFormat="1" applyFont="1" applyFill="1" applyBorder="1"/>
    <xf numFmtId="164" fontId="15" fillId="0" borderId="33" xfId="0" applyNumberFormat="1" applyFont="1" applyBorder="1"/>
    <xf numFmtId="0" fontId="1" fillId="0" borderId="0" xfId="0" applyFont="1" applyAlignment="1">
      <alignment horizontal="center"/>
    </xf>
    <xf numFmtId="0" fontId="3" fillId="0" borderId="54" xfId="0" applyFont="1" applyBorder="1" applyAlignment="1">
      <alignment horizontal="center"/>
    </xf>
    <xf numFmtId="0" fontId="3" fillId="3" borderId="52" xfId="0" applyFont="1" applyFill="1" applyBorder="1"/>
    <xf numFmtId="0" fontId="3" fillId="2" borderId="54" xfId="0" applyFont="1" applyFill="1" applyBorder="1" applyAlignment="1">
      <alignment horizontal="center"/>
    </xf>
    <xf numFmtId="164" fontId="3" fillId="2" borderId="12" xfId="0" applyNumberFormat="1" applyFont="1" applyFill="1" applyBorder="1"/>
    <xf numFmtId="164" fontId="0" fillId="0" borderId="0" xfId="0" applyNumberFormat="1"/>
    <xf numFmtId="0" fontId="3" fillId="2" borderId="39" xfId="0" applyFont="1" applyFill="1" applyBorder="1" applyAlignment="1">
      <alignment horizontal="center" vertical="center"/>
    </xf>
    <xf numFmtId="164" fontId="4" fillId="3" borderId="53" xfId="0" applyNumberFormat="1" applyFont="1" applyFill="1" applyBorder="1"/>
    <xf numFmtId="164" fontId="14" fillId="3" borderId="25" xfId="0" applyNumberFormat="1" applyFont="1" applyFill="1" applyBorder="1"/>
    <xf numFmtId="164" fontId="14" fillId="3" borderId="53" xfId="0" applyNumberFormat="1" applyFont="1" applyFill="1" applyBorder="1"/>
    <xf numFmtId="0" fontId="3" fillId="0" borderId="33" xfId="0" applyFont="1" applyBorder="1" applyAlignment="1">
      <alignment horizontal="center"/>
    </xf>
    <xf numFmtId="164" fontId="4" fillId="5" borderId="33" xfId="0" applyNumberFormat="1" applyFont="1" applyFill="1" applyBorder="1"/>
    <xf numFmtId="164" fontId="3" fillId="4" borderId="33" xfId="0" applyNumberFormat="1" applyFont="1" applyFill="1" applyBorder="1"/>
    <xf numFmtId="164" fontId="3" fillId="3" borderId="33" xfId="0" applyNumberFormat="1" applyFont="1" applyFill="1" applyBorder="1"/>
    <xf numFmtId="164" fontId="3" fillId="2" borderId="33" xfId="0" applyNumberFormat="1" applyFont="1" applyFill="1" applyBorder="1"/>
    <xf numFmtId="0" fontId="20" fillId="6" borderId="36" xfId="0" applyFont="1" applyFill="1" applyBorder="1" applyAlignment="1">
      <alignment horizontal="center" wrapText="1"/>
    </xf>
    <xf numFmtId="0" fontId="20" fillId="6" borderId="11" xfId="0" applyFont="1" applyFill="1" applyBorder="1" applyAlignment="1">
      <alignment horizontal="center" wrapText="1"/>
    </xf>
    <xf numFmtId="0" fontId="20" fillId="6" borderId="14" xfId="0" applyFont="1" applyFill="1" applyBorder="1" applyAlignment="1">
      <alignment horizontal="center" wrapText="1"/>
    </xf>
    <xf numFmtId="0" fontId="3" fillId="0" borderId="46" xfId="0" applyFont="1" applyBorder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164" fontId="3" fillId="4" borderId="46" xfId="0" applyNumberFormat="1" applyFont="1" applyFill="1" applyBorder="1"/>
    <xf numFmtId="0" fontId="3" fillId="3" borderId="39" xfId="0" applyFont="1" applyFill="1" applyBorder="1" applyAlignment="1">
      <alignment horizontal="center"/>
    </xf>
    <xf numFmtId="164" fontId="3" fillId="3" borderId="46" xfId="0" applyNumberFormat="1" applyFont="1" applyFill="1" applyBorder="1"/>
    <xf numFmtId="0" fontId="3" fillId="2" borderId="39" xfId="0" applyFont="1" applyFill="1" applyBorder="1" applyAlignment="1">
      <alignment horizontal="center"/>
    </xf>
    <xf numFmtId="164" fontId="3" fillId="2" borderId="46" xfId="0" applyNumberFormat="1" applyFont="1" applyFill="1" applyBorder="1"/>
    <xf numFmtId="0" fontId="4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20" fillId="6" borderId="25" xfId="0" applyNumberFormat="1" applyFont="1" applyFill="1" applyBorder="1"/>
    <xf numFmtId="164" fontId="20" fillId="6" borderId="43" xfId="0" applyNumberFormat="1" applyFont="1" applyFill="1" applyBorder="1"/>
    <xf numFmtId="164" fontId="20" fillId="6" borderId="3" xfId="0" applyNumberFormat="1" applyFont="1" applyFill="1" applyBorder="1"/>
    <xf numFmtId="0" fontId="23" fillId="5" borderId="11" xfId="0" applyFont="1" applyFill="1" applyBorder="1" applyAlignment="1">
      <alignment horizontal="center" wrapText="1"/>
    </xf>
    <xf numFmtId="164" fontId="3" fillId="5" borderId="46" xfId="0" applyNumberFormat="1" applyFont="1" applyFill="1" applyBorder="1"/>
    <xf numFmtId="164" fontId="20" fillId="6" borderId="44" xfId="0" applyNumberFormat="1" applyFont="1" applyFill="1" applyBorder="1"/>
    <xf numFmtId="49" fontId="3" fillId="0" borderId="0" xfId="0" applyNumberFormat="1" applyFont="1" applyAlignment="1">
      <alignment horizontal="center"/>
    </xf>
    <xf numFmtId="164" fontId="3" fillId="3" borderId="33" xfId="0" applyNumberFormat="1" applyFont="1" applyFill="1" applyBorder="1" applyAlignment="1">
      <alignment horizontal="right"/>
    </xf>
    <xf numFmtId="0" fontId="23" fillId="5" borderId="2" xfId="0" applyFont="1" applyFill="1" applyBorder="1" applyAlignment="1">
      <alignment horizontal="center" wrapText="1"/>
    </xf>
    <xf numFmtId="0" fontId="23" fillId="5" borderId="14" xfId="0" applyFont="1" applyFill="1" applyBorder="1" applyAlignment="1">
      <alignment horizontal="center" wrapText="1"/>
    </xf>
    <xf numFmtId="49" fontId="3" fillId="3" borderId="39" xfId="0" applyNumberFormat="1" applyFont="1" applyFill="1" applyBorder="1" applyAlignment="1">
      <alignment horizontal="center"/>
    </xf>
    <xf numFmtId="164" fontId="3" fillId="3" borderId="46" xfId="0" applyNumberFormat="1" applyFont="1" applyFill="1" applyBorder="1" applyAlignment="1">
      <alignment horizontal="right"/>
    </xf>
    <xf numFmtId="49" fontId="3" fillId="0" borderId="39" xfId="0" applyNumberFormat="1" applyFont="1" applyBorder="1" applyAlignment="1">
      <alignment horizontal="center"/>
    </xf>
    <xf numFmtId="164" fontId="3" fillId="0" borderId="46" xfId="0" applyNumberFormat="1" applyFont="1" applyBorder="1" applyAlignment="1">
      <alignment horizontal="right"/>
    </xf>
    <xf numFmtId="0" fontId="23" fillId="5" borderId="56" xfId="0" applyFont="1" applyFill="1" applyBorder="1" applyAlignment="1">
      <alignment horizontal="center" wrapText="1"/>
    </xf>
    <xf numFmtId="0" fontId="3" fillId="0" borderId="3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164" fontId="4" fillId="5" borderId="25" xfId="0" applyNumberFormat="1" applyFont="1" applyFill="1" applyBorder="1" applyAlignment="1">
      <alignment horizontal="right"/>
    </xf>
    <xf numFmtId="164" fontId="4" fillId="5" borderId="43" xfId="0" applyNumberFormat="1" applyFont="1" applyFill="1" applyBorder="1" applyAlignment="1">
      <alignment horizontal="right"/>
    </xf>
    <xf numFmtId="0" fontId="23" fillId="5" borderId="32" xfId="0" applyFont="1" applyFill="1" applyBorder="1" applyAlignment="1">
      <alignment horizontal="center" wrapText="1"/>
    </xf>
    <xf numFmtId="0" fontId="23" fillId="5" borderId="16" xfId="0" applyFont="1" applyFill="1" applyBorder="1" applyAlignment="1">
      <alignment horizontal="center" wrapText="1"/>
    </xf>
    <xf numFmtId="164" fontId="3" fillId="7" borderId="33" xfId="0" applyNumberFormat="1" applyFont="1" applyFill="1" applyBorder="1"/>
    <xf numFmtId="0" fontId="0" fillId="0" borderId="40" xfId="0" applyBorder="1"/>
    <xf numFmtId="164" fontId="3" fillId="7" borderId="40" xfId="0" applyNumberFormat="1" applyFont="1" applyFill="1" applyBorder="1"/>
    <xf numFmtId="0" fontId="7" fillId="0" borderId="0" xfId="0" applyFont="1" applyAlignment="1">
      <alignment horizontal="center" wrapText="1"/>
    </xf>
    <xf numFmtId="164" fontId="3" fillId="7" borderId="33" xfId="0" applyNumberFormat="1" applyFont="1" applyFill="1" applyBorder="1" applyAlignment="1">
      <alignment horizontal="right"/>
    </xf>
    <xf numFmtId="0" fontId="7" fillId="0" borderId="58" xfId="0" applyFont="1" applyBorder="1" applyAlignment="1">
      <alignment horizontal="center" wrapText="1"/>
    </xf>
    <xf numFmtId="164" fontId="22" fillId="0" borderId="59" xfId="0" applyNumberFormat="1" applyFont="1" applyBorder="1"/>
    <xf numFmtId="164" fontId="22" fillId="0" borderId="57" xfId="0" applyNumberFormat="1" applyFont="1" applyBorder="1"/>
    <xf numFmtId="164" fontId="4" fillId="0" borderId="57" xfId="0" applyNumberFormat="1" applyFont="1" applyBorder="1"/>
    <xf numFmtId="0" fontId="23" fillId="5" borderId="35" xfId="0" applyFont="1" applyFill="1" applyBorder="1" applyAlignment="1">
      <alignment horizontal="center" wrapText="1"/>
    </xf>
    <xf numFmtId="49" fontId="14" fillId="5" borderId="39" xfId="0" applyNumberFormat="1" applyFont="1" applyFill="1" applyBorder="1" applyAlignment="1">
      <alignment horizontal="center" wrapText="1"/>
    </xf>
    <xf numFmtId="164" fontId="4" fillId="5" borderId="0" xfId="0" applyNumberFormat="1" applyFont="1" applyFill="1"/>
    <xf numFmtId="164" fontId="4" fillId="5" borderId="46" xfId="0" applyNumberFormat="1" applyFont="1" applyFill="1" applyBorder="1"/>
    <xf numFmtId="49" fontId="14" fillId="4" borderId="39" xfId="0" applyNumberFormat="1" applyFont="1" applyFill="1" applyBorder="1" applyAlignment="1">
      <alignment horizontal="center" wrapText="1"/>
    </xf>
    <xf numFmtId="164" fontId="4" fillId="4" borderId="46" xfId="0" applyNumberFormat="1" applyFont="1" applyFill="1" applyBorder="1"/>
    <xf numFmtId="49" fontId="7" fillId="3" borderId="39" xfId="0" applyNumberFormat="1" applyFont="1" applyFill="1" applyBorder="1" applyAlignment="1">
      <alignment horizontal="center" wrapText="1"/>
    </xf>
    <xf numFmtId="164" fontId="3" fillId="3" borderId="0" xfId="0" applyNumberFormat="1" applyFont="1" applyFill="1"/>
    <xf numFmtId="49" fontId="7" fillId="7" borderId="39" xfId="0" applyNumberFormat="1" applyFont="1" applyFill="1" applyBorder="1" applyAlignment="1">
      <alignment horizontal="center" wrapText="1"/>
    </xf>
    <xf numFmtId="164" fontId="3" fillId="7" borderId="0" xfId="0" applyNumberFormat="1" applyFont="1" applyFill="1"/>
    <xf numFmtId="164" fontId="3" fillId="7" borderId="46" xfId="0" applyNumberFormat="1" applyFont="1" applyFill="1" applyBorder="1"/>
    <xf numFmtId="49" fontId="7" fillId="0" borderId="39" xfId="0" applyNumberFormat="1" applyFont="1" applyBorder="1" applyAlignment="1">
      <alignment horizontal="center" wrapText="1"/>
    </xf>
    <xf numFmtId="0" fontId="7" fillId="0" borderId="39" xfId="0" applyFont="1" applyBorder="1" applyAlignment="1">
      <alignment horizontal="center"/>
    </xf>
    <xf numFmtId="0" fontId="14" fillId="4" borderId="39" xfId="0" applyFont="1" applyFill="1" applyBorder="1" applyAlignment="1">
      <alignment horizontal="center" wrapText="1"/>
    </xf>
    <xf numFmtId="164" fontId="4" fillId="4" borderId="46" xfId="0" applyNumberFormat="1" applyFont="1" applyFill="1" applyBorder="1" applyAlignment="1">
      <alignment horizontal="right"/>
    </xf>
    <xf numFmtId="0" fontId="7" fillId="3" borderId="39" xfId="0" applyFont="1" applyFill="1" applyBorder="1" applyAlignment="1">
      <alignment horizontal="center" wrapText="1"/>
    </xf>
    <xf numFmtId="0" fontId="7" fillId="7" borderId="39" xfId="0" applyFont="1" applyFill="1" applyBorder="1" applyAlignment="1">
      <alignment horizontal="center" wrapText="1"/>
    </xf>
    <xf numFmtId="0" fontId="7" fillId="0" borderId="39" xfId="0" applyFont="1" applyBorder="1" applyAlignment="1">
      <alignment horizontal="center" wrapText="1"/>
    </xf>
    <xf numFmtId="164" fontId="3" fillId="7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14" fillId="5" borderId="39" xfId="0" applyFont="1" applyFill="1" applyBorder="1" applyAlignment="1">
      <alignment horizontal="center" wrapText="1"/>
    </xf>
    <xf numFmtId="164" fontId="24" fillId="0" borderId="0" xfId="0" applyNumberFormat="1" applyFont="1"/>
    <xf numFmtId="0" fontId="24" fillId="0" borderId="0" xfId="0" applyFont="1"/>
    <xf numFmtId="164" fontId="26" fillId="0" borderId="0" xfId="0" applyNumberFormat="1" applyFont="1"/>
    <xf numFmtId="0" fontId="27" fillId="0" borderId="0" xfId="0" applyFont="1"/>
    <xf numFmtId="4" fontId="23" fillId="0" borderId="0" xfId="0" applyNumberFormat="1" applyFont="1"/>
    <xf numFmtId="164" fontId="23" fillId="0" borderId="0" xfId="0" applyNumberFormat="1" applyFont="1"/>
    <xf numFmtId="0" fontId="28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164" fontId="0" fillId="0" borderId="29" xfId="0" applyNumberFormat="1" applyBorder="1"/>
    <xf numFmtId="164" fontId="0" fillId="0" borderId="30" xfId="0" applyNumberFormat="1" applyBorder="1"/>
    <xf numFmtId="0" fontId="6" fillId="8" borderId="39" xfId="0" applyFont="1" applyFill="1" applyBorder="1" applyAlignment="1">
      <alignment horizontal="center"/>
    </xf>
    <xf numFmtId="164" fontId="6" fillId="8" borderId="33" xfId="0" applyNumberFormat="1" applyFont="1" applyFill="1" applyBorder="1" applyAlignment="1">
      <alignment horizontal="right"/>
    </xf>
    <xf numFmtId="0" fontId="4" fillId="3" borderId="61" xfId="0" applyFont="1" applyFill="1" applyBorder="1"/>
    <xf numFmtId="0" fontId="6" fillId="8" borderId="41" xfId="0" applyFont="1" applyFill="1" applyBorder="1" applyAlignment="1">
      <alignment horizontal="center"/>
    </xf>
    <xf numFmtId="164" fontId="6" fillId="8" borderId="13" xfId="0" applyNumberFormat="1" applyFont="1" applyFill="1" applyBorder="1" applyAlignment="1">
      <alignment horizontal="right"/>
    </xf>
    <xf numFmtId="164" fontId="3" fillId="8" borderId="0" xfId="0" applyNumberFormat="1" applyFont="1" applyFill="1" applyAlignment="1">
      <alignment horizontal="right"/>
    </xf>
    <xf numFmtId="164" fontId="9" fillId="8" borderId="33" xfId="0" applyNumberFormat="1" applyFont="1" applyFill="1" applyBorder="1"/>
    <xf numFmtId="164" fontId="6" fillId="8" borderId="0" xfId="0" applyNumberFormat="1" applyFont="1" applyFill="1" applyAlignment="1">
      <alignment horizontal="right"/>
    </xf>
    <xf numFmtId="164" fontId="14" fillId="0" borderId="33" xfId="0" applyNumberFormat="1" applyFont="1" applyBorder="1"/>
    <xf numFmtId="164" fontId="10" fillId="8" borderId="33" xfId="0" applyNumberFormat="1" applyFont="1" applyFill="1" applyBorder="1"/>
    <xf numFmtId="164" fontId="12" fillId="8" borderId="31" xfId="0" applyNumberFormat="1" applyFont="1" applyFill="1" applyBorder="1"/>
    <xf numFmtId="0" fontId="6" fillId="8" borderId="0" xfId="0" applyFont="1" applyFill="1" applyAlignment="1">
      <alignment horizontal="left" wrapText="1"/>
    </xf>
    <xf numFmtId="0" fontId="6" fillId="8" borderId="1" xfId="0" applyFont="1" applyFill="1" applyBorder="1" applyAlignment="1">
      <alignment horizontal="center"/>
    </xf>
    <xf numFmtId="164" fontId="6" fillId="0" borderId="46" xfId="0" applyNumberFormat="1" applyFont="1" applyBorder="1"/>
    <xf numFmtId="164" fontId="6" fillId="8" borderId="0" xfId="0" applyNumberFormat="1" applyFont="1" applyFill="1"/>
    <xf numFmtId="0" fontId="3" fillId="0" borderId="39" xfId="0" applyFont="1" applyBorder="1" applyAlignment="1">
      <alignment horizontal="center" vertical="center"/>
    </xf>
    <xf numFmtId="164" fontId="6" fillId="8" borderId="33" xfId="0" applyNumberFormat="1" applyFont="1" applyFill="1" applyBorder="1"/>
    <xf numFmtId="0" fontId="6" fillId="8" borderId="39" xfId="0" applyFont="1" applyFill="1" applyBorder="1" applyAlignment="1">
      <alignment horizontal="center" vertical="center"/>
    </xf>
    <xf numFmtId="49" fontId="13" fillId="8" borderId="39" xfId="0" applyNumberFormat="1" applyFont="1" applyFill="1" applyBorder="1" applyAlignment="1">
      <alignment horizontal="center" wrapText="1"/>
    </xf>
    <xf numFmtId="49" fontId="12" fillId="8" borderId="39" xfId="0" applyNumberFormat="1" applyFont="1" applyFill="1" applyBorder="1" applyAlignment="1">
      <alignment horizontal="center" wrapText="1"/>
    </xf>
    <xf numFmtId="0" fontId="11" fillId="8" borderId="40" xfId="0" applyFont="1" applyFill="1" applyBorder="1" applyAlignment="1">
      <alignment horizontal="left" wrapText="1"/>
    </xf>
    <xf numFmtId="0" fontId="11" fillId="8" borderId="0" xfId="0" applyFont="1" applyFill="1" applyAlignment="1">
      <alignment horizontal="left" wrapText="1"/>
    </xf>
    <xf numFmtId="164" fontId="11" fillId="8" borderId="33" xfId="0" applyNumberFormat="1" applyFont="1" applyFill="1" applyBorder="1"/>
    <xf numFmtId="164" fontId="11" fillId="8" borderId="34" xfId="0" applyNumberFormat="1" applyFont="1" applyFill="1" applyBorder="1"/>
    <xf numFmtId="164" fontId="11" fillId="8" borderId="46" xfId="0" applyNumberFormat="1" applyFont="1" applyFill="1" applyBorder="1"/>
    <xf numFmtId="0" fontId="11" fillId="8" borderId="34" xfId="0" applyFont="1" applyFill="1" applyBorder="1" applyAlignment="1">
      <alignment horizontal="left" wrapText="1"/>
    </xf>
    <xf numFmtId="164" fontId="6" fillId="8" borderId="46" xfId="0" applyNumberFormat="1" applyFont="1" applyFill="1" applyBorder="1"/>
    <xf numFmtId="49" fontId="13" fillId="8" borderId="39" xfId="0" applyNumberFormat="1" applyFont="1" applyFill="1" applyBorder="1" applyAlignment="1">
      <alignment horizontal="center" vertical="top" wrapText="1"/>
    </xf>
    <xf numFmtId="49" fontId="7" fillId="8" borderId="39" xfId="0" applyNumberFormat="1" applyFont="1" applyFill="1" applyBorder="1" applyAlignment="1">
      <alignment horizontal="center" wrapText="1"/>
    </xf>
    <xf numFmtId="164" fontId="3" fillId="8" borderId="33" xfId="0" applyNumberFormat="1" applyFont="1" applyFill="1" applyBorder="1"/>
    <xf numFmtId="49" fontId="12" fillId="8" borderId="39" xfId="0" applyNumberFormat="1" applyFont="1" applyFill="1" applyBorder="1" applyAlignment="1">
      <alignment horizontal="center" vertical="top" wrapText="1"/>
    </xf>
    <xf numFmtId="164" fontId="11" fillId="8" borderId="46" xfId="0" applyNumberFormat="1" applyFont="1" applyFill="1" applyBorder="1" applyAlignment="1">
      <alignment horizontal="right"/>
    </xf>
    <xf numFmtId="0" fontId="13" fillId="8" borderId="39" xfId="0" applyFont="1" applyFill="1" applyBorder="1" applyAlignment="1">
      <alignment horizontal="center" wrapText="1"/>
    </xf>
    <xf numFmtId="0" fontId="13" fillId="8" borderId="39" xfId="0" applyFont="1" applyFill="1" applyBorder="1" applyAlignment="1">
      <alignment horizontal="center"/>
    </xf>
    <xf numFmtId="0" fontId="6" fillId="8" borderId="0" xfId="0" applyFont="1" applyFill="1" applyAlignment="1">
      <alignment wrapText="1"/>
    </xf>
    <xf numFmtId="164" fontId="25" fillId="8" borderId="33" xfId="0" applyNumberFormat="1" applyFont="1" applyFill="1" applyBorder="1" applyAlignment="1">
      <alignment horizontal="right" wrapText="1"/>
    </xf>
    <xf numFmtId="0" fontId="12" fillId="8" borderId="39" xfId="0" applyFont="1" applyFill="1" applyBorder="1" applyAlignment="1">
      <alignment horizontal="center" wrapText="1"/>
    </xf>
    <xf numFmtId="0" fontId="7" fillId="8" borderId="39" xfId="0" applyFont="1" applyFill="1" applyBorder="1" applyAlignment="1">
      <alignment horizontal="center" wrapText="1"/>
    </xf>
    <xf numFmtId="49" fontId="13" fillId="0" borderId="39" xfId="0" applyNumberFormat="1" applyFont="1" applyBorder="1" applyAlignment="1">
      <alignment horizontal="center" wrapText="1"/>
    </xf>
    <xf numFmtId="164" fontId="6" fillId="0" borderId="33" xfId="0" applyNumberFormat="1" applyFont="1" applyBorder="1"/>
    <xf numFmtId="164" fontId="6" fillId="0" borderId="0" xfId="0" applyNumberFormat="1" applyFont="1"/>
    <xf numFmtId="164" fontId="3" fillId="8" borderId="0" xfId="0" applyNumberFormat="1" applyFont="1" applyFill="1"/>
    <xf numFmtId="164" fontId="3" fillId="8" borderId="46" xfId="0" applyNumberFormat="1" applyFont="1" applyFill="1" applyBorder="1"/>
    <xf numFmtId="164" fontId="13" fillId="8" borderId="33" xfId="0" applyNumberFormat="1" applyFont="1" applyFill="1" applyBorder="1"/>
    <xf numFmtId="164" fontId="13" fillId="8" borderId="31" xfId="0" applyNumberFormat="1" applyFont="1" applyFill="1" applyBorder="1"/>
    <xf numFmtId="164" fontId="6" fillId="8" borderId="46" xfId="0" applyNumberFormat="1" applyFont="1" applyFill="1" applyBorder="1" applyAlignment="1">
      <alignment horizontal="right"/>
    </xf>
    <xf numFmtId="164" fontId="11" fillId="8" borderId="33" xfId="0" applyNumberFormat="1" applyFont="1" applyFill="1" applyBorder="1" applyAlignment="1">
      <alignment horizontal="right"/>
    </xf>
    <xf numFmtId="164" fontId="25" fillId="8" borderId="0" xfId="0" applyNumberFormat="1" applyFont="1" applyFill="1" applyAlignment="1">
      <alignment horizontal="right"/>
    </xf>
    <xf numFmtId="164" fontId="25" fillId="8" borderId="46" xfId="0" applyNumberFormat="1" applyFont="1" applyFill="1" applyBorder="1" applyAlignment="1">
      <alignment horizontal="right"/>
    </xf>
    <xf numFmtId="4" fontId="0" fillId="0" borderId="0" xfId="0" applyNumberFormat="1"/>
    <xf numFmtId="164" fontId="13" fillId="8" borderId="46" xfId="0" applyNumberFormat="1" applyFont="1" applyFill="1" applyBorder="1" applyAlignment="1">
      <alignment horizontal="right"/>
    </xf>
    <xf numFmtId="164" fontId="0" fillId="0" borderId="28" xfId="0" applyNumberFormat="1" applyBorder="1"/>
    <xf numFmtId="164" fontId="24" fillId="0" borderId="44" xfId="0" applyNumberFormat="1" applyFont="1" applyBorder="1" applyAlignment="1">
      <alignment horizontal="right"/>
    </xf>
    <xf numFmtId="164" fontId="6" fillId="0" borderId="33" xfId="0" applyNumberFormat="1" applyFont="1" applyBorder="1" applyAlignment="1">
      <alignment horizontal="right"/>
    </xf>
    <xf numFmtId="164" fontId="0" fillId="0" borderId="14" xfId="0" applyNumberFormat="1" applyBorder="1"/>
    <xf numFmtId="164" fontId="4" fillId="4" borderId="12" xfId="0" applyNumberFormat="1" applyFont="1" applyFill="1" applyBorder="1" applyAlignment="1">
      <alignment horizontal="right"/>
    </xf>
    <xf numFmtId="164" fontId="4" fillId="4" borderId="51" xfId="0" applyNumberFormat="1" applyFont="1" applyFill="1" applyBorder="1" applyAlignment="1">
      <alignment horizontal="right"/>
    </xf>
    <xf numFmtId="164" fontId="6" fillId="3" borderId="40" xfId="0" applyNumberFormat="1" applyFont="1" applyFill="1" applyBorder="1" applyAlignment="1">
      <alignment horizontal="right"/>
    </xf>
    <xf numFmtId="164" fontId="6" fillId="2" borderId="40" xfId="0" applyNumberFormat="1" applyFont="1" applyFill="1" applyBorder="1" applyAlignment="1">
      <alignment horizontal="right"/>
    </xf>
    <xf numFmtId="164" fontId="3" fillId="0" borderId="40" xfId="0" applyNumberFormat="1" applyFont="1" applyBorder="1" applyAlignment="1">
      <alignment horizontal="right"/>
    </xf>
    <xf numFmtId="164" fontId="6" fillId="8" borderId="40" xfId="0" applyNumberFormat="1" applyFont="1" applyFill="1" applyBorder="1" applyAlignment="1">
      <alignment horizontal="right"/>
    </xf>
    <xf numFmtId="164" fontId="3" fillId="0" borderId="40" xfId="0" applyNumberFormat="1" applyFont="1" applyBorder="1"/>
    <xf numFmtId="164" fontId="6" fillId="2" borderId="40" xfId="0" applyNumberFormat="1" applyFont="1" applyFill="1" applyBorder="1"/>
    <xf numFmtId="0" fontId="3" fillId="0" borderId="40" xfId="0" applyFont="1" applyBorder="1"/>
    <xf numFmtId="164" fontId="6" fillId="0" borderId="40" xfId="0" applyNumberFormat="1" applyFont="1" applyBorder="1" applyAlignment="1">
      <alignment horizontal="right"/>
    </xf>
    <xf numFmtId="164" fontId="6" fillId="3" borderId="40" xfId="0" applyNumberFormat="1" applyFont="1" applyFill="1" applyBorder="1"/>
    <xf numFmtId="164" fontId="4" fillId="4" borderId="40" xfId="0" applyNumberFormat="1" applyFont="1" applyFill="1" applyBorder="1"/>
    <xf numFmtId="164" fontId="6" fillId="8" borderId="40" xfId="0" applyNumberFormat="1" applyFont="1" applyFill="1" applyBorder="1"/>
    <xf numFmtId="164" fontId="4" fillId="4" borderId="29" xfId="0" applyNumberFormat="1" applyFont="1" applyFill="1" applyBorder="1"/>
    <xf numFmtId="164" fontId="4" fillId="4" borderId="0" xfId="0" applyNumberFormat="1" applyFont="1" applyFill="1" applyAlignment="1">
      <alignment horizontal="right"/>
    </xf>
    <xf numFmtId="164" fontId="4" fillId="4" borderId="31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164" fontId="13" fillId="3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164" fontId="13" fillId="2" borderId="0" xfId="0" applyNumberFormat="1" applyFont="1" applyFill="1" applyAlignment="1">
      <alignment horizontal="right"/>
    </xf>
    <xf numFmtId="164" fontId="7" fillId="0" borderId="0" xfId="0" applyNumberFormat="1" applyFont="1" applyAlignment="1">
      <alignment horizontal="right"/>
    </xf>
    <xf numFmtId="164" fontId="13" fillId="8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6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164" fontId="6" fillId="3" borderId="0" xfId="0" applyNumberFormat="1" applyFont="1" applyFill="1"/>
    <xf numFmtId="164" fontId="16" fillId="2" borderId="0" xfId="0" applyNumberFormat="1" applyFont="1" applyFill="1" applyAlignment="1">
      <alignment horizontal="right"/>
    </xf>
    <xf numFmtId="164" fontId="15" fillId="0" borderId="0" xfId="0" applyNumberFormat="1" applyFont="1" applyAlignment="1">
      <alignment horizontal="right"/>
    </xf>
    <xf numFmtId="164" fontId="14" fillId="4" borderId="0" xfId="0" applyNumberFormat="1" applyFont="1" applyFill="1" applyAlignment="1">
      <alignment horizontal="right"/>
    </xf>
    <xf numFmtId="164" fontId="13" fillId="2" borderId="0" xfId="0" applyNumberFormat="1" applyFont="1" applyFill="1"/>
    <xf numFmtId="164" fontId="17" fillId="3" borderId="0" xfId="0" applyNumberFormat="1" applyFont="1" applyFill="1" applyAlignment="1">
      <alignment horizontal="right"/>
    </xf>
    <xf numFmtId="164" fontId="17" fillId="2" borderId="0" xfId="0" applyNumberFormat="1" applyFont="1" applyFill="1" applyAlignment="1">
      <alignment horizontal="right"/>
    </xf>
    <xf numFmtId="164" fontId="18" fillId="0" borderId="0" xfId="0" applyNumberFormat="1" applyFont="1" applyAlignment="1">
      <alignment horizontal="right"/>
    </xf>
    <xf numFmtId="164" fontId="3" fillId="2" borderId="25" xfId="0" applyNumberFormat="1" applyFont="1" applyFill="1" applyBorder="1"/>
    <xf numFmtId="164" fontId="3" fillId="2" borderId="53" xfId="0" applyNumberFormat="1" applyFont="1" applyFill="1" applyBorder="1"/>
    <xf numFmtId="164" fontId="0" fillId="0" borderId="62" xfId="0" applyNumberFormat="1" applyBorder="1" applyAlignment="1">
      <alignment horizontal="right"/>
    </xf>
    <xf numFmtId="164" fontId="0" fillId="0" borderId="63" xfId="0" applyNumberFormat="1" applyBorder="1" applyAlignment="1">
      <alignment horizontal="right"/>
    </xf>
    <xf numFmtId="164" fontId="0" fillId="0" borderId="46" xfId="0" applyNumberFormat="1" applyBorder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5" borderId="36" xfId="0" applyFont="1" applyFill="1" applyBorder="1" applyAlignment="1">
      <alignment horizontal="center" wrapText="1"/>
    </xf>
    <xf numFmtId="0" fontId="6" fillId="8" borderId="40" xfId="0" applyFont="1" applyFill="1" applyBorder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  <xf numFmtId="0" fontId="6" fillId="8" borderId="34" xfId="0" applyFont="1" applyFill="1" applyBorder="1" applyAlignment="1">
      <alignment horizontal="left" vertical="center" wrapText="1"/>
    </xf>
    <xf numFmtId="0" fontId="6" fillId="8" borderId="40" xfId="0" applyFont="1" applyFill="1" applyBorder="1" applyAlignment="1">
      <alignment horizontal="left" wrapText="1"/>
    </xf>
    <xf numFmtId="0" fontId="6" fillId="8" borderId="0" xfId="0" applyFont="1" applyFill="1" applyAlignment="1">
      <alignment horizontal="left" wrapText="1"/>
    </xf>
    <xf numFmtId="0" fontId="6" fillId="8" borderId="34" xfId="0" applyFont="1" applyFill="1" applyBorder="1" applyAlignment="1">
      <alignment horizontal="left" wrapText="1"/>
    </xf>
    <xf numFmtId="0" fontId="3" fillId="0" borderId="4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34" xfId="0" applyFont="1" applyBorder="1" applyAlignment="1">
      <alignment horizontal="left" wrapText="1"/>
    </xf>
    <xf numFmtId="0" fontId="6" fillId="0" borderId="4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34" xfId="0" applyFont="1" applyBorder="1" applyAlignment="1">
      <alignment horizontal="left" wrapText="1"/>
    </xf>
    <xf numFmtId="0" fontId="3" fillId="7" borderId="0" xfId="0" applyFont="1" applyFill="1" applyAlignment="1">
      <alignment horizontal="left" wrapText="1"/>
    </xf>
    <xf numFmtId="0" fontId="11" fillId="8" borderId="40" xfId="0" applyFont="1" applyFill="1" applyBorder="1" applyAlignment="1">
      <alignment horizontal="left" wrapText="1"/>
    </xf>
    <xf numFmtId="0" fontId="11" fillId="8" borderId="0" xfId="0" applyFont="1" applyFill="1" applyAlignment="1">
      <alignment horizontal="left" wrapText="1"/>
    </xf>
    <xf numFmtId="0" fontId="11" fillId="8" borderId="34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3" fillId="7" borderId="40" xfId="0" applyFont="1" applyFill="1" applyBorder="1" applyAlignment="1">
      <alignment horizontal="left" wrapText="1"/>
    </xf>
    <xf numFmtId="0" fontId="3" fillId="7" borderId="34" xfId="0" applyFont="1" applyFill="1" applyBorder="1" applyAlignment="1">
      <alignment horizontal="left" wrapText="1"/>
    </xf>
    <xf numFmtId="0" fontId="3" fillId="0" borderId="4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6" fillId="8" borderId="55" xfId="0" applyFont="1" applyFill="1" applyBorder="1" applyAlignment="1">
      <alignment horizontal="left"/>
    </xf>
    <xf numFmtId="0" fontId="6" fillId="8" borderId="9" xfId="0" applyFont="1" applyFill="1" applyBorder="1" applyAlignment="1">
      <alignment horizontal="left"/>
    </xf>
    <xf numFmtId="0" fontId="6" fillId="8" borderId="10" xfId="0" applyFont="1" applyFill="1" applyBorder="1" applyAlignment="1">
      <alignment horizontal="left"/>
    </xf>
    <xf numFmtId="0" fontId="6" fillId="8" borderId="55" xfId="0" applyFont="1" applyFill="1" applyBorder="1" applyAlignment="1">
      <alignment horizontal="left" vertical="center" wrapText="1"/>
    </xf>
    <xf numFmtId="0" fontId="6" fillId="8" borderId="9" xfId="0" applyFont="1" applyFill="1" applyBorder="1" applyAlignment="1">
      <alignment horizontal="left" vertical="center" wrapText="1"/>
    </xf>
    <xf numFmtId="0" fontId="6" fillId="8" borderId="10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0" borderId="0" xfId="0" applyFont="1" applyAlignment="1">
      <alignment horizontal="center"/>
    </xf>
    <xf numFmtId="0" fontId="3" fillId="7" borderId="0" xfId="0" applyFont="1" applyFill="1" applyAlignment="1">
      <alignment wrapText="1"/>
    </xf>
    <xf numFmtId="0" fontId="6" fillId="8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25" fillId="8" borderId="0" xfId="0" applyFont="1" applyFill="1" applyAlignment="1">
      <alignment horizontal="left" wrapText="1"/>
    </xf>
    <xf numFmtId="0" fontId="4" fillId="4" borderId="0" xfId="0" applyFont="1" applyFill="1" applyAlignment="1">
      <alignment wrapText="1"/>
    </xf>
    <xf numFmtId="0" fontId="4" fillId="5" borderId="0" xfId="0" applyFont="1" applyFill="1" applyAlignment="1">
      <alignment horizontal="left" wrapText="1"/>
    </xf>
    <xf numFmtId="0" fontId="4" fillId="5" borderId="22" xfId="0" applyFont="1" applyFill="1" applyBorder="1" applyAlignment="1">
      <alignment horizontal="left"/>
    </xf>
    <xf numFmtId="0" fontId="4" fillId="5" borderId="23" xfId="0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23" fillId="5" borderId="1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23" fillId="5" borderId="2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3" fillId="4" borderId="34" xfId="0" applyFont="1" applyFill="1" applyBorder="1" applyAlignment="1">
      <alignment horizontal="left"/>
    </xf>
    <xf numFmtId="0" fontId="3" fillId="3" borderId="34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34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1" fillId="0" borderId="0" xfId="0" applyFont="1" applyAlignment="1">
      <alignment horizontal="left"/>
    </xf>
    <xf numFmtId="0" fontId="8" fillId="5" borderId="16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2" borderId="7" xfId="0" applyFont="1" applyFill="1" applyBorder="1" applyAlignment="1">
      <alignment horizontal="left" wrapText="1"/>
    </xf>
    <xf numFmtId="0" fontId="4" fillId="3" borderId="23" xfId="0" applyFont="1" applyFill="1" applyBorder="1" applyAlignment="1">
      <alignment horizontal="left"/>
    </xf>
    <xf numFmtId="0" fontId="3" fillId="2" borderId="5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1" fillId="6" borderId="22" xfId="0" applyFont="1" applyFill="1" applyBorder="1" applyAlignment="1">
      <alignment horizontal="left"/>
    </xf>
    <xf numFmtId="0" fontId="21" fillId="6" borderId="23" xfId="0" applyFont="1" applyFill="1" applyBorder="1" applyAlignment="1">
      <alignment horizontal="left"/>
    </xf>
    <xf numFmtId="0" fontId="21" fillId="6" borderId="20" xfId="0" applyFont="1" applyFill="1" applyBorder="1" applyAlignment="1">
      <alignment horizontal="left"/>
    </xf>
    <xf numFmtId="0" fontId="21" fillId="6" borderId="5" xfId="0" applyFont="1" applyFill="1" applyBorder="1" applyAlignment="1">
      <alignment horizontal="left"/>
    </xf>
    <xf numFmtId="0" fontId="21" fillId="6" borderId="6" xfId="0" applyFont="1" applyFill="1" applyBorder="1" applyAlignment="1">
      <alignment horizontal="left"/>
    </xf>
    <xf numFmtId="0" fontId="3" fillId="2" borderId="4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0" borderId="4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4" fillId="4" borderId="42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2" borderId="34" xfId="0" applyFont="1" applyFill="1" applyBorder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6" fillId="8" borderId="40" xfId="0" applyFont="1" applyFill="1" applyBorder="1" applyAlignment="1">
      <alignment horizontal="left"/>
    </xf>
    <xf numFmtId="0" fontId="6" fillId="8" borderId="0" xfId="0" applyFont="1" applyFill="1" applyAlignment="1">
      <alignment horizontal="left"/>
    </xf>
    <xf numFmtId="0" fontId="6" fillId="8" borderId="34" xfId="0" applyFont="1" applyFill="1" applyBorder="1" applyAlignment="1">
      <alignment horizontal="left"/>
    </xf>
    <xf numFmtId="0" fontId="6" fillId="8" borderId="55" xfId="0" applyFont="1" applyFill="1" applyBorder="1" applyAlignment="1">
      <alignment horizontal="left" wrapText="1"/>
    </xf>
    <xf numFmtId="0" fontId="6" fillId="8" borderId="9" xfId="0" applyFont="1" applyFill="1" applyBorder="1" applyAlignment="1">
      <alignment horizontal="left" wrapText="1"/>
    </xf>
    <xf numFmtId="0" fontId="6" fillId="8" borderId="10" xfId="0" applyFont="1" applyFill="1" applyBorder="1" applyAlignment="1">
      <alignment horizontal="left" wrapText="1"/>
    </xf>
    <xf numFmtId="0" fontId="3" fillId="2" borderId="4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34" xfId="0" applyFont="1" applyFill="1" applyBorder="1" applyAlignment="1">
      <alignment vertical="center" wrapText="1"/>
    </xf>
    <xf numFmtId="0" fontId="6" fillId="3" borderId="0" xfId="0" applyFont="1" applyFill="1" applyAlignment="1">
      <alignment wrapText="1"/>
    </xf>
    <xf numFmtId="0" fontId="3" fillId="0" borderId="0" xfId="0" applyFo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1" xfId="0" applyFill="1" applyBorder="1" applyAlignment="1">
      <alignment horizontal="center"/>
    </xf>
    <xf numFmtId="0" fontId="6" fillId="2" borderId="4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34" xfId="0" applyFont="1" applyFill="1" applyBorder="1" applyAlignment="1">
      <alignment horizontal="left"/>
    </xf>
    <xf numFmtId="0" fontId="6" fillId="0" borderId="22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6" fillId="3" borderId="0" xfId="0" applyFont="1" applyFill="1" applyAlignment="1">
      <alignment horizontal="left"/>
    </xf>
    <xf numFmtId="0" fontId="4" fillId="4" borderId="7" xfId="0" applyFont="1" applyFill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4" fillId="3" borderId="24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left"/>
    </xf>
    <xf numFmtId="0" fontId="3" fillId="0" borderId="40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4" fillId="3" borderId="0" xfId="0" applyFont="1" applyFill="1" applyAlignment="1">
      <alignment horizontal="left"/>
    </xf>
    <xf numFmtId="0" fontId="4" fillId="4" borderId="40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4" fillId="4" borderId="34" xfId="0" applyFont="1" applyFill="1" applyBorder="1" applyAlignment="1">
      <alignment horizontal="left"/>
    </xf>
    <xf numFmtId="0" fontId="6" fillId="2" borderId="40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6" fillId="2" borderId="34" xfId="0" applyFont="1" applyFill="1" applyBorder="1" applyAlignment="1">
      <alignment wrapText="1"/>
    </xf>
    <xf numFmtId="0" fontId="6" fillId="3" borderId="40" xfId="0" applyFont="1" applyFill="1" applyBorder="1" applyAlignment="1">
      <alignment wrapText="1"/>
    </xf>
    <xf numFmtId="0" fontId="6" fillId="3" borderId="34" xfId="0" applyFont="1" applyFill="1" applyBorder="1" applyAlignment="1">
      <alignment wrapText="1"/>
    </xf>
    <xf numFmtId="0" fontId="4" fillId="4" borderId="40" xfId="0" applyFont="1" applyFill="1" applyBorder="1" applyAlignment="1">
      <alignment wrapText="1"/>
    </xf>
    <xf numFmtId="0" fontId="4" fillId="4" borderId="34" xfId="0" applyFont="1" applyFill="1" applyBorder="1" applyAlignment="1">
      <alignment wrapText="1"/>
    </xf>
    <xf numFmtId="0" fontId="7" fillId="0" borderId="5" xfId="0" applyFont="1" applyBorder="1" applyAlignment="1">
      <alignment horizontal="center" wrapText="1"/>
    </xf>
    <xf numFmtId="0" fontId="4" fillId="2" borderId="23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3" fillId="2" borderId="51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4" fillId="5" borderId="40" xfId="0" applyFont="1" applyFill="1" applyBorder="1" applyAlignment="1">
      <alignment horizontal="left" wrapText="1"/>
    </xf>
    <xf numFmtId="0" fontId="20" fillId="6" borderId="28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2" fillId="0" borderId="59" xfId="0" applyFont="1" applyBorder="1" applyAlignment="1">
      <alignment horizontal="right" wrapText="1"/>
    </xf>
    <xf numFmtId="0" fontId="22" fillId="0" borderId="60" xfId="0" applyFont="1" applyBorder="1" applyAlignment="1">
      <alignment horizontal="right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horizontal="center" wrapText="1"/>
    </xf>
    <xf numFmtId="0" fontId="4" fillId="5" borderId="0" xfId="0" applyFont="1" applyFill="1" applyAlignment="1">
      <alignment wrapText="1"/>
    </xf>
    <xf numFmtId="0" fontId="6" fillId="3" borderId="40" xfId="0" applyFont="1" applyFill="1" applyBorder="1"/>
    <xf numFmtId="0" fontId="6" fillId="3" borderId="0" xfId="0" applyFont="1" applyFill="1"/>
    <xf numFmtId="0" fontId="6" fillId="3" borderId="34" xfId="0" applyFont="1" applyFill="1" applyBorder="1"/>
    <xf numFmtId="0" fontId="6" fillId="2" borderId="40" xfId="0" applyFont="1" applyFill="1" applyBorder="1"/>
    <xf numFmtId="0" fontId="6" fillId="2" borderId="0" xfId="0" applyFont="1" applyFill="1"/>
    <xf numFmtId="0" fontId="6" fillId="2" borderId="34" xfId="0" applyFont="1" applyFill="1" applyBorder="1"/>
    <xf numFmtId="0" fontId="1" fillId="0" borderId="0" xfId="0" applyFont="1" applyAlignment="1">
      <alignment horizontal="left" wrapText="1"/>
    </xf>
    <xf numFmtId="0" fontId="6" fillId="3" borderId="40" xfId="0" applyFont="1" applyFill="1" applyBorder="1" applyAlignment="1">
      <alignment horizontal="left" wrapText="1"/>
    </xf>
    <xf numFmtId="0" fontId="6" fillId="3" borderId="34" xfId="0" applyFont="1" applyFill="1" applyBorder="1" applyAlignment="1">
      <alignment horizontal="left" wrapText="1"/>
    </xf>
    <xf numFmtId="0" fontId="4" fillId="4" borderId="29" xfId="0" applyFont="1" applyFill="1" applyBorder="1" applyAlignment="1">
      <alignment horizontal="left" wrapText="1"/>
    </xf>
    <xf numFmtId="0" fontId="4" fillId="4" borderId="27" xfId="0" applyFont="1" applyFill="1" applyBorder="1" applyAlignment="1">
      <alignment horizontal="left" wrapText="1"/>
    </xf>
    <xf numFmtId="0" fontId="4" fillId="4" borderId="47" xfId="0" applyFont="1" applyFill="1" applyBorder="1" applyAlignment="1">
      <alignment horizontal="left" wrapText="1"/>
    </xf>
    <xf numFmtId="164" fontId="0" fillId="0" borderId="0" xfId="0" applyNumberFormat="1" applyAlignment="1">
      <alignment horizontal="center"/>
    </xf>
    <xf numFmtId="0" fontId="3" fillId="8" borderId="40" xfId="0" applyFont="1" applyFill="1" applyBorder="1" applyAlignment="1">
      <alignment horizontal="left" wrapText="1"/>
    </xf>
    <xf numFmtId="0" fontId="3" fillId="8" borderId="0" xfId="0" applyFont="1" applyFill="1" applyAlignment="1">
      <alignment horizontal="left" wrapText="1"/>
    </xf>
    <xf numFmtId="0" fontId="3" fillId="8" borderId="34" xfId="0" applyFont="1" applyFill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6FB35-3ABC-49EA-BF3C-11D654378E19}">
  <dimension ref="A1:S965"/>
  <sheetViews>
    <sheetView tabSelected="1" workbookViewId="0">
      <selection activeCell="A5" sqref="A5:J5"/>
    </sheetView>
  </sheetViews>
  <sheetFormatPr defaultRowHeight="15" x14ac:dyDescent="0.25"/>
  <cols>
    <col min="1" max="1" width="3.5703125" customWidth="1"/>
    <col min="2" max="2" width="7.7109375" customWidth="1"/>
    <col min="3" max="3" width="11.7109375" customWidth="1"/>
    <col min="4" max="4" width="10.42578125" customWidth="1"/>
    <col min="5" max="5" width="11.42578125" customWidth="1"/>
    <col min="6" max="6" width="13" customWidth="1"/>
    <col min="7" max="7" width="14" customWidth="1"/>
    <col min="8" max="8" width="12.7109375" customWidth="1"/>
    <col min="9" max="9" width="7.85546875" customWidth="1"/>
    <col min="10" max="10" width="7.28515625" customWidth="1"/>
    <col min="11" max="11" width="12.140625" bestFit="1" customWidth="1"/>
    <col min="13" max="13" width="15.5703125" customWidth="1"/>
    <col min="14" max="14" width="10.5703125" bestFit="1" customWidth="1"/>
    <col min="15" max="15" width="12" customWidth="1"/>
    <col min="16" max="16" width="11.85546875" customWidth="1"/>
    <col min="18" max="18" width="11.85546875" customWidth="1"/>
    <col min="19" max="19" width="12.5703125" customWidth="1"/>
  </cols>
  <sheetData>
    <row r="1" spans="1:12" ht="15" customHeight="1" x14ac:dyDescent="0.25">
      <c r="A1" s="465" t="s">
        <v>637</v>
      </c>
      <c r="B1" s="465"/>
      <c r="C1" s="465"/>
      <c r="D1" s="465"/>
      <c r="E1" s="465"/>
      <c r="F1" s="465"/>
      <c r="G1" s="465"/>
      <c r="H1" s="465"/>
      <c r="I1" s="465"/>
      <c r="J1" s="465"/>
      <c r="K1" s="1"/>
      <c r="L1" s="1"/>
    </row>
    <row r="2" spans="1:12" ht="40.5" customHeight="1" x14ac:dyDescent="0.25">
      <c r="A2" s="465"/>
      <c r="B2" s="465"/>
      <c r="C2" s="465"/>
      <c r="D2" s="465"/>
      <c r="E2" s="465"/>
      <c r="F2" s="465"/>
      <c r="G2" s="465"/>
      <c r="H2" s="465"/>
      <c r="I2" s="465"/>
      <c r="J2" s="465"/>
      <c r="K2" s="1"/>
      <c r="L2" s="1"/>
    </row>
    <row r="3" spans="1:12" ht="15" customHeight="1" x14ac:dyDescent="0.25">
      <c r="B3" s="200"/>
      <c r="C3" s="200"/>
      <c r="D3" s="200"/>
      <c r="E3" s="200"/>
      <c r="F3" s="200"/>
      <c r="G3" s="200"/>
      <c r="H3" s="200"/>
      <c r="I3" s="200"/>
      <c r="J3" s="1"/>
      <c r="K3" s="1"/>
      <c r="L3" s="1"/>
    </row>
    <row r="5" spans="1:12" ht="18.75" customHeight="1" x14ac:dyDescent="0.3">
      <c r="A5" s="466" t="s">
        <v>562</v>
      </c>
      <c r="B5" s="466"/>
      <c r="C5" s="466"/>
      <c r="D5" s="466"/>
      <c r="E5" s="466"/>
      <c r="F5" s="466"/>
      <c r="G5" s="466"/>
      <c r="H5" s="466"/>
      <c r="I5" s="466"/>
      <c r="J5" s="466"/>
      <c r="K5" s="2"/>
      <c r="L5" s="2"/>
    </row>
    <row r="8" spans="1:12" x14ac:dyDescent="0.25">
      <c r="A8" s="331" t="s">
        <v>0</v>
      </c>
      <c r="B8" s="331"/>
      <c r="C8" s="331"/>
      <c r="D8" s="331"/>
      <c r="E8" s="331"/>
      <c r="F8" s="331"/>
      <c r="G8" s="331"/>
      <c r="H8" s="331"/>
      <c r="I8" s="331"/>
      <c r="J8" s="331"/>
      <c r="K8" s="3"/>
      <c r="L8" s="3"/>
    </row>
    <row r="11" spans="1:12" x14ac:dyDescent="0.25">
      <c r="B11" s="354" t="s">
        <v>1</v>
      </c>
      <c r="C11" s="354"/>
      <c r="D11" s="354"/>
      <c r="E11" s="354"/>
      <c r="F11" s="354"/>
      <c r="G11" s="354"/>
      <c r="H11" s="354"/>
    </row>
    <row r="12" spans="1:12" ht="15.75" thickBot="1" x14ac:dyDescent="0.3"/>
    <row r="13" spans="1:12" ht="24.75" x14ac:dyDescent="0.25">
      <c r="B13" s="393"/>
      <c r="C13" s="394"/>
      <c r="D13" s="394"/>
      <c r="E13" s="395"/>
      <c r="F13" s="4" t="s">
        <v>563</v>
      </c>
      <c r="G13" s="4" t="s">
        <v>564</v>
      </c>
      <c r="H13" s="5" t="s">
        <v>565</v>
      </c>
    </row>
    <row r="14" spans="1:12" x14ac:dyDescent="0.25">
      <c r="B14" s="396" t="s">
        <v>4</v>
      </c>
      <c r="C14" s="397"/>
      <c r="D14" s="397"/>
      <c r="E14" s="398"/>
      <c r="F14" s="7">
        <f>F51</f>
        <v>9792302.7800000012</v>
      </c>
      <c r="G14" s="7">
        <f t="shared" ref="G14:H14" si="0">G51</f>
        <v>11099000</v>
      </c>
      <c r="H14" s="293">
        <f t="shared" si="0"/>
        <v>9976856.9700000007</v>
      </c>
    </row>
    <row r="15" spans="1:12" x14ac:dyDescent="0.25">
      <c r="B15" s="417" t="s">
        <v>5</v>
      </c>
      <c r="C15" s="418"/>
      <c r="D15" s="418"/>
      <c r="E15" s="419"/>
      <c r="F15" s="8">
        <f>F112</f>
        <v>85300</v>
      </c>
      <c r="G15" s="8">
        <f t="shared" ref="G15:H15" si="1">G112</f>
        <v>48000</v>
      </c>
      <c r="H15" s="294">
        <f t="shared" si="1"/>
        <v>33150</v>
      </c>
    </row>
    <row r="16" spans="1:12" x14ac:dyDescent="0.25">
      <c r="B16" s="420" t="s">
        <v>6</v>
      </c>
      <c r="C16" s="421"/>
      <c r="D16" s="421"/>
      <c r="E16" s="422"/>
      <c r="F16" s="9">
        <f>SUM(F14:F15)</f>
        <v>9877602.7800000012</v>
      </c>
      <c r="G16" s="9">
        <f t="shared" ref="G16:H16" si="2">SUM(G14:G15)</f>
        <v>11147000</v>
      </c>
      <c r="H16" s="255">
        <f t="shared" si="2"/>
        <v>10010006.970000001</v>
      </c>
    </row>
    <row r="17" spans="2:8" x14ac:dyDescent="0.25">
      <c r="B17" s="423"/>
      <c r="C17" s="424"/>
      <c r="D17" s="424"/>
      <c r="E17" s="424"/>
      <c r="F17" s="424"/>
      <c r="G17" s="424"/>
      <c r="H17" s="425"/>
    </row>
    <row r="18" spans="2:8" x14ac:dyDescent="0.25">
      <c r="B18" s="396" t="s">
        <v>7</v>
      </c>
      <c r="C18" s="397"/>
      <c r="D18" s="397"/>
      <c r="E18" s="398"/>
      <c r="F18" s="7">
        <f>F135</f>
        <v>6866121.2800000003</v>
      </c>
      <c r="G18" s="7">
        <f t="shared" ref="G18:H18" si="3">G135</f>
        <v>8738000</v>
      </c>
      <c r="H18" s="293">
        <f t="shared" si="3"/>
        <v>7578624.6400000006</v>
      </c>
    </row>
    <row r="19" spans="2:8" x14ac:dyDescent="0.25">
      <c r="B19" s="417" t="s">
        <v>8</v>
      </c>
      <c r="C19" s="418"/>
      <c r="D19" s="418"/>
      <c r="E19" s="419"/>
      <c r="F19" s="8">
        <f>F214</f>
        <v>2998706.93</v>
      </c>
      <c r="G19" s="8">
        <f t="shared" ref="G19:H19" si="4">G214</f>
        <v>1634000</v>
      </c>
      <c r="H19" s="294">
        <f t="shared" si="4"/>
        <v>1393870.9400000002</v>
      </c>
    </row>
    <row r="20" spans="2:8" x14ac:dyDescent="0.25">
      <c r="B20" s="420" t="s">
        <v>9</v>
      </c>
      <c r="C20" s="421"/>
      <c r="D20" s="421"/>
      <c r="E20" s="422"/>
      <c r="F20" s="9">
        <f t="shared" ref="F20:H20" si="5">SUM(F18:F19)</f>
        <v>9864828.2100000009</v>
      </c>
      <c r="G20" s="9">
        <f t="shared" si="5"/>
        <v>10372000</v>
      </c>
      <c r="H20" s="41">
        <f t="shared" si="5"/>
        <v>8972495.5800000001</v>
      </c>
    </row>
    <row r="21" spans="2:8" x14ac:dyDescent="0.25">
      <c r="B21" s="423"/>
      <c r="C21" s="424"/>
      <c r="D21" s="424"/>
      <c r="E21" s="424"/>
      <c r="F21" s="424"/>
      <c r="G21" s="424"/>
      <c r="H21" s="425"/>
    </row>
    <row r="22" spans="2:8" ht="15.75" thickBot="1" x14ac:dyDescent="0.3">
      <c r="B22" s="426" t="s">
        <v>10</v>
      </c>
      <c r="C22" s="427"/>
      <c r="D22" s="427"/>
      <c r="E22" s="428"/>
      <c r="F22" s="10">
        <f>F16-F20</f>
        <v>12774.570000000298</v>
      </c>
      <c r="G22" s="10">
        <f t="shared" ref="G22:H22" si="6">G16-G20</f>
        <v>775000</v>
      </c>
      <c r="H22" s="42">
        <f t="shared" si="6"/>
        <v>1037511.3900000006</v>
      </c>
    </row>
    <row r="24" spans="2:8" ht="22.5" customHeight="1" x14ac:dyDescent="0.25"/>
    <row r="25" spans="2:8" x14ac:dyDescent="0.25">
      <c r="B25" s="3" t="s">
        <v>11</v>
      </c>
    </row>
    <row r="26" spans="2:8" ht="15.75" thickBot="1" x14ac:dyDescent="0.3"/>
    <row r="27" spans="2:8" x14ac:dyDescent="0.25">
      <c r="B27" s="429" t="s">
        <v>12</v>
      </c>
      <c r="C27" s="430"/>
      <c r="D27" s="430"/>
      <c r="E27" s="430"/>
      <c r="F27" s="254">
        <v>-678174.22</v>
      </c>
      <c r="G27" s="254"/>
      <c r="H27" s="257">
        <v>-368355.39</v>
      </c>
    </row>
    <row r="28" spans="2:8" ht="15.75" thickBot="1" x14ac:dyDescent="0.3">
      <c r="B28" s="415" t="s">
        <v>13</v>
      </c>
      <c r="C28" s="416"/>
      <c r="D28" s="416"/>
      <c r="E28" s="416"/>
      <c r="F28" s="201"/>
      <c r="G28" s="201"/>
      <c r="H28" s="202"/>
    </row>
    <row r="31" spans="2:8" x14ac:dyDescent="0.25">
      <c r="B31" s="3" t="s">
        <v>14</v>
      </c>
    </row>
    <row r="32" spans="2:8" ht="15.75" thickBot="1" x14ac:dyDescent="0.3"/>
    <row r="33" spans="2:11" ht="24.75" x14ac:dyDescent="0.25">
      <c r="B33" s="393"/>
      <c r="C33" s="394"/>
      <c r="D33" s="394"/>
      <c r="E33" s="394"/>
      <c r="F33" s="11" t="s">
        <v>563</v>
      </c>
      <c r="G33" s="11" t="s">
        <v>564</v>
      </c>
      <c r="H33" s="12" t="s">
        <v>565</v>
      </c>
    </row>
    <row r="34" spans="2:11" x14ac:dyDescent="0.25">
      <c r="B34" s="411" t="s">
        <v>15</v>
      </c>
      <c r="C34" s="344"/>
      <c r="D34" s="344"/>
      <c r="E34" s="412"/>
      <c r="F34" s="13">
        <f>F362</f>
        <v>1822037.48</v>
      </c>
      <c r="G34" s="13">
        <f t="shared" ref="G34:H34" si="7">G362</f>
        <v>0</v>
      </c>
      <c r="H34" s="295">
        <f t="shared" si="7"/>
        <v>0</v>
      </c>
    </row>
    <row r="35" spans="2:11" x14ac:dyDescent="0.25">
      <c r="B35" s="399" t="s">
        <v>16</v>
      </c>
      <c r="C35" s="400"/>
      <c r="D35" s="400"/>
      <c r="E35" s="400"/>
      <c r="F35" s="13">
        <f>F375</f>
        <v>735510</v>
      </c>
      <c r="G35" s="13">
        <f t="shared" ref="G35:H35" si="8">G375</f>
        <v>775000</v>
      </c>
      <c r="H35" s="295">
        <f t="shared" si="8"/>
        <v>775000</v>
      </c>
    </row>
    <row r="36" spans="2:11" x14ac:dyDescent="0.25">
      <c r="B36" s="401" t="s">
        <v>17</v>
      </c>
      <c r="C36" s="402"/>
      <c r="D36" s="402"/>
      <c r="E36" s="402"/>
      <c r="F36" s="6">
        <f>F34-F35</f>
        <v>1086527.48</v>
      </c>
      <c r="G36" s="6">
        <f t="shared" ref="G36:H36" si="9">G34-G35</f>
        <v>-775000</v>
      </c>
      <c r="H36" s="43">
        <f t="shared" si="9"/>
        <v>-775000</v>
      </c>
    </row>
    <row r="37" spans="2:11" x14ac:dyDescent="0.25">
      <c r="B37" s="403"/>
      <c r="C37" s="404"/>
      <c r="D37" s="404"/>
      <c r="E37" s="404"/>
      <c r="F37" s="404"/>
      <c r="G37" s="404"/>
      <c r="H37" s="405"/>
    </row>
    <row r="38" spans="2:11" ht="29.25" customHeight="1" thickBot="1" x14ac:dyDescent="0.3">
      <c r="B38" s="409" t="s">
        <v>18</v>
      </c>
      <c r="C38" s="410"/>
      <c r="D38" s="410"/>
      <c r="E38" s="410"/>
      <c r="F38" s="10">
        <f>F22+F36+F27</f>
        <v>421127.83000000031</v>
      </c>
      <c r="G38" s="10">
        <f t="shared" ref="G38:H38" si="10">G22+G36+G27</f>
        <v>0</v>
      </c>
      <c r="H38" s="42">
        <f t="shared" si="10"/>
        <v>-105843.99999999942</v>
      </c>
      <c r="K38" s="115"/>
    </row>
    <row r="46" spans="2:11" x14ac:dyDescent="0.25">
      <c r="B46" s="3" t="s">
        <v>19</v>
      </c>
    </row>
    <row r="47" spans="2:11" x14ac:dyDescent="0.25">
      <c r="B47" s="3"/>
    </row>
    <row r="48" spans="2:11" ht="15.75" customHeight="1" thickBot="1" x14ac:dyDescent="0.3"/>
    <row r="49" spans="2:10" ht="31.5" customHeight="1" x14ac:dyDescent="0.25">
      <c r="B49" s="49" t="s">
        <v>20</v>
      </c>
      <c r="C49" s="355" t="s">
        <v>21</v>
      </c>
      <c r="D49" s="355"/>
      <c r="E49" s="355"/>
      <c r="F49" s="50" t="s">
        <v>3</v>
      </c>
      <c r="G49" s="50" t="s">
        <v>564</v>
      </c>
      <c r="H49" s="51" t="s">
        <v>566</v>
      </c>
      <c r="I49" s="50" t="s">
        <v>59</v>
      </c>
      <c r="J49" s="52" t="s">
        <v>60</v>
      </c>
    </row>
    <row r="50" spans="2:10" ht="13.5" customHeight="1" x14ac:dyDescent="0.25">
      <c r="B50" s="18">
        <v>1</v>
      </c>
      <c r="C50" s="357">
        <v>2</v>
      </c>
      <c r="D50" s="357"/>
      <c r="E50" s="357"/>
      <c r="F50" s="15">
        <v>3</v>
      </c>
      <c r="G50" s="15">
        <v>5</v>
      </c>
      <c r="H50" s="14">
        <v>6</v>
      </c>
      <c r="I50" s="15">
        <v>7</v>
      </c>
      <c r="J50" s="19">
        <v>8</v>
      </c>
    </row>
    <row r="51" spans="2:10" x14ac:dyDescent="0.25">
      <c r="B51" s="45">
        <v>6</v>
      </c>
      <c r="C51" s="414" t="s">
        <v>4</v>
      </c>
      <c r="D51" s="414"/>
      <c r="E51" s="414"/>
      <c r="F51" s="46">
        <f>F52+F66+F78+F88+F100+F108</f>
        <v>9792302.7800000012</v>
      </c>
      <c r="G51" s="46">
        <f>G52+G66+G78+G88+G100+G108</f>
        <v>11099000</v>
      </c>
      <c r="H51" s="46">
        <f>H52+H66+H78+H88+H100+H108</f>
        <v>9976856.9700000007</v>
      </c>
      <c r="I51" s="47">
        <f t="shared" ref="I51:I88" si="11">H51/F51*100</f>
        <v>101.88468631073108</v>
      </c>
      <c r="J51" s="48">
        <f>H51/G51*100</f>
        <v>89.889692494819357</v>
      </c>
    </row>
    <row r="52" spans="2:10" x14ac:dyDescent="0.25">
      <c r="B52" s="53">
        <v>61</v>
      </c>
      <c r="C52" s="413" t="s">
        <v>22</v>
      </c>
      <c r="D52" s="413"/>
      <c r="E52" s="413"/>
      <c r="F52" s="54">
        <f>F53+F59+F62</f>
        <v>3963979.37</v>
      </c>
      <c r="G52" s="54">
        <f>G53+G59+G62</f>
        <v>5310000</v>
      </c>
      <c r="H52" s="54">
        <f>H53+H59+H62</f>
        <v>5465887.3399999999</v>
      </c>
      <c r="I52" s="25">
        <f t="shared" si="11"/>
        <v>137.8888947144041</v>
      </c>
      <c r="J52" s="26">
        <f>H52/G52*100</f>
        <v>102.93573145009415</v>
      </c>
    </row>
    <row r="53" spans="2:10" x14ac:dyDescent="0.25">
      <c r="B53" s="27">
        <v>611</v>
      </c>
      <c r="C53" s="406" t="s">
        <v>62</v>
      </c>
      <c r="D53" s="407"/>
      <c r="E53" s="408"/>
      <c r="F53" s="28">
        <f>SUM(F54:F58)</f>
        <v>2820492.2700000005</v>
      </c>
      <c r="G53" s="28">
        <v>4075000</v>
      </c>
      <c r="H53" s="28">
        <f t="shared" ref="H53" si="12">SUM(H54:H58)</f>
        <v>3912320.5199999996</v>
      </c>
      <c r="I53" s="29">
        <f t="shared" si="11"/>
        <v>138.71055636681461</v>
      </c>
      <c r="J53" s="30">
        <f>H53/G53*100</f>
        <v>96.007865521472382</v>
      </c>
    </row>
    <row r="54" spans="2:10" x14ac:dyDescent="0.25">
      <c r="B54" s="20">
        <v>6111</v>
      </c>
      <c r="C54" s="344" t="s">
        <v>23</v>
      </c>
      <c r="D54" s="344"/>
      <c r="E54" s="344"/>
      <c r="F54" s="16">
        <v>2076897.72</v>
      </c>
      <c r="G54" s="16"/>
      <c r="H54" s="21">
        <v>2561497.3199999998</v>
      </c>
      <c r="I54" s="35">
        <f t="shared" si="11"/>
        <v>123.33285820160657</v>
      </c>
      <c r="J54" s="36"/>
    </row>
    <row r="55" spans="2:10" ht="23.25" customHeight="1" x14ac:dyDescent="0.25">
      <c r="B55" s="20">
        <v>6112</v>
      </c>
      <c r="C55" s="306" t="s">
        <v>24</v>
      </c>
      <c r="D55" s="306"/>
      <c r="E55" s="306"/>
      <c r="F55" s="16">
        <v>399612.13</v>
      </c>
      <c r="G55" s="16"/>
      <c r="H55" s="21">
        <v>411932.32</v>
      </c>
      <c r="I55" s="35">
        <f t="shared" si="11"/>
        <v>103.08303704394559</v>
      </c>
      <c r="J55" s="36"/>
    </row>
    <row r="56" spans="2:10" ht="24.75" customHeight="1" x14ac:dyDescent="0.25">
      <c r="B56" s="20">
        <v>6113</v>
      </c>
      <c r="C56" s="306" t="s">
        <v>25</v>
      </c>
      <c r="D56" s="306"/>
      <c r="E56" s="306"/>
      <c r="F56" s="16">
        <v>425497.02</v>
      </c>
      <c r="G56" s="16"/>
      <c r="H56" s="21">
        <v>541900.93999999994</v>
      </c>
      <c r="I56" s="35">
        <f t="shared" si="11"/>
        <v>127.35716456956618</v>
      </c>
      <c r="J56" s="36"/>
    </row>
    <row r="57" spans="2:10" x14ac:dyDescent="0.25">
      <c r="B57" s="20">
        <v>6114</v>
      </c>
      <c r="C57" s="306" t="s">
        <v>26</v>
      </c>
      <c r="D57" s="306"/>
      <c r="E57" s="306"/>
      <c r="F57" s="16">
        <v>142703.49</v>
      </c>
      <c r="G57" s="16"/>
      <c r="H57" s="21">
        <v>526360.89</v>
      </c>
      <c r="I57" s="35">
        <f t="shared" si="11"/>
        <v>368.84934629139065</v>
      </c>
      <c r="J57" s="36"/>
    </row>
    <row r="58" spans="2:10" x14ac:dyDescent="0.25">
      <c r="B58" s="20">
        <v>6115</v>
      </c>
      <c r="C58" s="306" t="s">
        <v>27</v>
      </c>
      <c r="D58" s="306"/>
      <c r="E58" s="306"/>
      <c r="F58" s="16">
        <v>-224218.09</v>
      </c>
      <c r="G58" s="16"/>
      <c r="H58" s="21">
        <v>-129370.95</v>
      </c>
      <c r="I58" s="35">
        <f t="shared" si="11"/>
        <v>57.698711999553652</v>
      </c>
      <c r="J58" s="36"/>
    </row>
    <row r="59" spans="2:10" x14ac:dyDescent="0.25">
      <c r="B59" s="27">
        <v>613</v>
      </c>
      <c r="C59" s="378" t="s">
        <v>63</v>
      </c>
      <c r="D59" s="379"/>
      <c r="E59" s="380"/>
      <c r="F59" s="28">
        <f>SUM(F60:F61)</f>
        <v>991421.76</v>
      </c>
      <c r="G59" s="28">
        <v>1063000</v>
      </c>
      <c r="H59" s="28">
        <f t="shared" ref="H59" si="13">SUM(H60:H61)</f>
        <v>1363307.82</v>
      </c>
      <c r="I59" s="55">
        <f t="shared" si="11"/>
        <v>137.51037903384329</v>
      </c>
      <c r="J59" s="56">
        <f>H59/G59*100</f>
        <v>128.25097083725305</v>
      </c>
    </row>
    <row r="60" spans="2:10" x14ac:dyDescent="0.25">
      <c r="B60" s="20">
        <v>6131</v>
      </c>
      <c r="C60" s="306" t="s">
        <v>28</v>
      </c>
      <c r="D60" s="306"/>
      <c r="E60" s="306"/>
      <c r="F60" s="16">
        <v>117003.74</v>
      </c>
      <c r="G60" s="16"/>
      <c r="H60" s="21">
        <v>100282.82</v>
      </c>
      <c r="I60" s="35">
        <f t="shared" si="11"/>
        <v>85.709072205726073</v>
      </c>
      <c r="J60" s="36"/>
    </row>
    <row r="61" spans="2:10" x14ac:dyDescent="0.25">
      <c r="B61" s="20">
        <v>6134</v>
      </c>
      <c r="C61" s="306" t="s">
        <v>29</v>
      </c>
      <c r="D61" s="306"/>
      <c r="E61" s="306"/>
      <c r="F61" s="16">
        <v>874418.02</v>
      </c>
      <c r="G61" s="16"/>
      <c r="H61" s="21">
        <v>1263025</v>
      </c>
      <c r="I61" s="35">
        <f t="shared" si="11"/>
        <v>144.44178540602351</v>
      </c>
      <c r="J61" s="36"/>
    </row>
    <row r="62" spans="2:10" x14ac:dyDescent="0.25">
      <c r="B62" s="27">
        <v>614</v>
      </c>
      <c r="C62" s="378" t="s">
        <v>64</v>
      </c>
      <c r="D62" s="379"/>
      <c r="E62" s="380"/>
      <c r="F62" s="28">
        <f>SUM(F63:F64)</f>
        <v>152065.34</v>
      </c>
      <c r="G62" s="28">
        <v>172000</v>
      </c>
      <c r="H62" s="28">
        <f t="shared" ref="H62" si="14">SUM(H63:H64)</f>
        <v>190259</v>
      </c>
      <c r="I62" s="29">
        <f t="shared" si="11"/>
        <v>125.11661105679967</v>
      </c>
      <c r="J62" s="30">
        <f>H62/G62*100</f>
        <v>110.61569767441861</v>
      </c>
    </row>
    <row r="63" spans="2:10" x14ac:dyDescent="0.25">
      <c r="B63" s="20">
        <v>6142</v>
      </c>
      <c r="C63" s="306" t="s">
        <v>30</v>
      </c>
      <c r="D63" s="306"/>
      <c r="E63" s="306"/>
      <c r="F63" s="16">
        <v>139358.1</v>
      </c>
      <c r="G63" s="16"/>
      <c r="H63" s="21">
        <v>182284.82</v>
      </c>
      <c r="I63" s="35">
        <f t="shared" si="11"/>
        <v>130.80317541642717</v>
      </c>
      <c r="J63" s="36"/>
    </row>
    <row r="64" spans="2:10" ht="25.5" customHeight="1" x14ac:dyDescent="0.25">
      <c r="B64" s="20">
        <v>6145</v>
      </c>
      <c r="C64" s="306" t="s">
        <v>31</v>
      </c>
      <c r="D64" s="306"/>
      <c r="E64" s="306"/>
      <c r="F64" s="16">
        <v>12707.24</v>
      </c>
      <c r="G64" s="16"/>
      <c r="H64" s="21">
        <v>7974.18</v>
      </c>
      <c r="I64" s="37">
        <f t="shared" si="11"/>
        <v>62.753044720962222</v>
      </c>
      <c r="J64" s="36"/>
    </row>
    <row r="65" spans="2:10" x14ac:dyDescent="0.25">
      <c r="B65" s="203" t="s">
        <v>569</v>
      </c>
      <c r="C65" s="302" t="s">
        <v>155</v>
      </c>
      <c r="D65" s="303"/>
      <c r="E65" s="304"/>
      <c r="F65" s="204"/>
      <c r="G65" s="204">
        <v>5310000</v>
      </c>
      <c r="H65" s="210">
        <v>5465887.3399999999</v>
      </c>
      <c r="I65" s="209" t="e">
        <f t="shared" ref="I65" si="15">H65/F65*100</f>
        <v>#DIV/0!</v>
      </c>
      <c r="J65" s="30">
        <f>H65/G65*100</f>
        <v>102.93573145009415</v>
      </c>
    </row>
    <row r="66" spans="2:10" ht="25.5" customHeight="1" x14ac:dyDescent="0.25">
      <c r="B66" s="53">
        <v>63</v>
      </c>
      <c r="C66" s="381" t="s">
        <v>32</v>
      </c>
      <c r="D66" s="381"/>
      <c r="E66" s="381"/>
      <c r="F66" s="54">
        <f>F67+F70+F73</f>
        <v>1898597.96</v>
      </c>
      <c r="G66" s="54">
        <f t="shared" ref="G66:H66" si="16">G67+G70+G73</f>
        <v>1267000</v>
      </c>
      <c r="H66" s="54">
        <f t="shared" si="16"/>
        <v>955547.15000000014</v>
      </c>
      <c r="I66" s="25">
        <f t="shared" si="11"/>
        <v>50.329093896213827</v>
      </c>
      <c r="J66" s="26">
        <f>H66/G66*100</f>
        <v>75.418086029992111</v>
      </c>
    </row>
    <row r="67" spans="2:10" ht="15.75" customHeight="1" x14ac:dyDescent="0.25">
      <c r="B67" s="27">
        <v>633</v>
      </c>
      <c r="C67" s="378" t="s">
        <v>65</v>
      </c>
      <c r="D67" s="379"/>
      <c r="E67" s="380"/>
      <c r="F67" s="28">
        <f>SUM(F68:F69)</f>
        <v>1415050.46</v>
      </c>
      <c r="G67" s="28">
        <v>567000</v>
      </c>
      <c r="H67" s="28">
        <f t="shared" ref="H67" si="17">SUM(H68:H69)</f>
        <v>471942.31</v>
      </c>
      <c r="I67" s="55">
        <f t="shared" si="11"/>
        <v>33.351624082719987</v>
      </c>
      <c r="J67" s="56">
        <f>H67/G67*100</f>
        <v>83.234975308641978</v>
      </c>
    </row>
    <row r="68" spans="2:10" x14ac:dyDescent="0.25">
      <c r="B68" s="20">
        <v>6331</v>
      </c>
      <c r="C68" s="306" t="s">
        <v>33</v>
      </c>
      <c r="D68" s="306"/>
      <c r="E68" s="306"/>
      <c r="F68" s="16">
        <v>139128.46</v>
      </c>
      <c r="G68" s="16"/>
      <c r="H68" s="21">
        <v>50881.25</v>
      </c>
      <c r="I68" s="35">
        <f t="shared" si="11"/>
        <v>36.57141752305747</v>
      </c>
      <c r="J68" s="36"/>
    </row>
    <row r="69" spans="2:10" x14ac:dyDescent="0.25">
      <c r="B69" s="20">
        <v>6332</v>
      </c>
      <c r="C69" s="306" t="s">
        <v>34</v>
      </c>
      <c r="D69" s="306"/>
      <c r="E69" s="306"/>
      <c r="F69" s="16">
        <v>1275922</v>
      </c>
      <c r="G69" s="16"/>
      <c r="H69" s="21">
        <v>421061.06</v>
      </c>
      <c r="I69" s="35">
        <f t="shared" si="11"/>
        <v>33.000532947938822</v>
      </c>
      <c r="J69" s="36"/>
    </row>
    <row r="70" spans="2:10" x14ac:dyDescent="0.25">
      <c r="B70" s="57">
        <v>634</v>
      </c>
      <c r="C70" s="378" t="s">
        <v>66</v>
      </c>
      <c r="D70" s="379"/>
      <c r="E70" s="380"/>
      <c r="F70" s="28">
        <f>SUM(F71:F72)</f>
        <v>0</v>
      </c>
      <c r="G70" s="28">
        <v>300000</v>
      </c>
      <c r="H70" s="28">
        <f t="shared" ref="H70" si="18">SUM(H71:H72)</f>
        <v>220621.25</v>
      </c>
      <c r="I70" s="55" t="e">
        <f t="shared" si="11"/>
        <v>#DIV/0!</v>
      </c>
      <c r="J70" s="56">
        <f>H70/G70*100</f>
        <v>73.540416666666658</v>
      </c>
    </row>
    <row r="71" spans="2:10" ht="23.25" customHeight="1" x14ac:dyDescent="0.25">
      <c r="B71" s="20">
        <v>6341</v>
      </c>
      <c r="C71" s="306" t="s">
        <v>35</v>
      </c>
      <c r="D71" s="306"/>
      <c r="E71" s="306"/>
      <c r="F71" s="16">
        <v>0</v>
      </c>
      <c r="G71" s="16"/>
      <c r="H71" s="21">
        <v>81500</v>
      </c>
      <c r="I71" s="38" t="e">
        <f t="shared" si="11"/>
        <v>#DIV/0!</v>
      </c>
      <c r="J71" s="36"/>
    </row>
    <row r="72" spans="2:10" ht="25.5" customHeight="1" x14ac:dyDescent="0.25">
      <c r="B72" s="20">
        <v>6342</v>
      </c>
      <c r="C72" s="306" t="s">
        <v>36</v>
      </c>
      <c r="D72" s="306"/>
      <c r="E72" s="306"/>
      <c r="F72" s="16">
        <v>0</v>
      </c>
      <c r="G72" s="16"/>
      <c r="H72" s="21">
        <v>139121.25</v>
      </c>
      <c r="I72" s="35" t="e">
        <f t="shared" si="11"/>
        <v>#DIV/0!</v>
      </c>
      <c r="J72" s="36"/>
    </row>
    <row r="73" spans="2:10" ht="19.5" customHeight="1" x14ac:dyDescent="0.25">
      <c r="B73" s="27">
        <v>638</v>
      </c>
      <c r="C73" s="378" t="s">
        <v>67</v>
      </c>
      <c r="D73" s="379"/>
      <c r="E73" s="380"/>
      <c r="F73" s="28">
        <f>SUM(F74)</f>
        <v>483547.5</v>
      </c>
      <c r="G73" s="28">
        <v>400000</v>
      </c>
      <c r="H73" s="28">
        <f t="shared" ref="H73" si="19">SUM(H74)</f>
        <v>262983.59000000003</v>
      </c>
      <c r="I73" s="55">
        <f t="shared" si="11"/>
        <v>54.386299174331377</v>
      </c>
      <c r="J73" s="56">
        <f>H73/G73*100</f>
        <v>65.745897500000012</v>
      </c>
    </row>
    <row r="74" spans="2:10" ht="24" customHeight="1" x14ac:dyDescent="0.25">
      <c r="B74" s="20">
        <v>6382</v>
      </c>
      <c r="C74" s="306" t="s">
        <v>37</v>
      </c>
      <c r="D74" s="306"/>
      <c r="E74" s="306"/>
      <c r="F74" s="16">
        <v>483547.5</v>
      </c>
      <c r="G74" s="16"/>
      <c r="H74" s="21">
        <v>262983.59000000003</v>
      </c>
      <c r="I74" s="35">
        <f t="shared" si="11"/>
        <v>54.386299174331377</v>
      </c>
      <c r="J74" s="36"/>
    </row>
    <row r="75" spans="2:10" ht="17.25" customHeight="1" x14ac:dyDescent="0.25">
      <c r="B75" s="203" t="s">
        <v>570</v>
      </c>
      <c r="C75" s="302" t="s">
        <v>571</v>
      </c>
      <c r="D75" s="303"/>
      <c r="E75" s="304"/>
      <c r="F75" s="204"/>
      <c r="G75" s="204">
        <v>0</v>
      </c>
      <c r="H75" s="210">
        <v>0</v>
      </c>
      <c r="I75" s="55" t="e">
        <f t="shared" ref="I75:I77" si="20">H75/F75*100</f>
        <v>#DIV/0!</v>
      </c>
      <c r="J75" s="56" t="e">
        <f t="shared" ref="J75:J77" si="21">H75/G75*100</f>
        <v>#DIV/0!</v>
      </c>
    </row>
    <row r="76" spans="2:10" ht="16.5" customHeight="1" x14ac:dyDescent="0.25">
      <c r="B76" s="203" t="s">
        <v>572</v>
      </c>
      <c r="C76" s="302" t="s">
        <v>573</v>
      </c>
      <c r="D76" s="303"/>
      <c r="E76" s="304"/>
      <c r="F76" s="204"/>
      <c r="G76" s="204">
        <v>867000</v>
      </c>
      <c r="H76" s="210">
        <f>H67+H70</f>
        <v>692563.56</v>
      </c>
      <c r="I76" s="55" t="e">
        <f t="shared" si="20"/>
        <v>#DIV/0!</v>
      </c>
      <c r="J76" s="56">
        <f t="shared" si="21"/>
        <v>79.88045674740485</v>
      </c>
    </row>
    <row r="77" spans="2:10" ht="15.75" customHeight="1" x14ac:dyDescent="0.25">
      <c r="B77" s="203" t="s">
        <v>574</v>
      </c>
      <c r="C77" s="302" t="s">
        <v>575</v>
      </c>
      <c r="D77" s="303"/>
      <c r="E77" s="304"/>
      <c r="F77" s="204"/>
      <c r="G77" s="204">
        <v>400000</v>
      </c>
      <c r="H77" s="210">
        <v>262983.59000000003</v>
      </c>
      <c r="I77" s="55" t="e">
        <f t="shared" si="20"/>
        <v>#DIV/0!</v>
      </c>
      <c r="J77" s="56">
        <f t="shared" si="21"/>
        <v>65.745897500000012</v>
      </c>
    </row>
    <row r="78" spans="2:10" x14ac:dyDescent="0.25">
      <c r="B78" s="53">
        <v>64</v>
      </c>
      <c r="C78" s="381" t="s">
        <v>38</v>
      </c>
      <c r="D78" s="381"/>
      <c r="E78" s="381"/>
      <c r="F78" s="54">
        <f>F79+F81</f>
        <v>1514043.38</v>
      </c>
      <c r="G78" s="54">
        <f t="shared" ref="G78:H78" si="22">G79+G81</f>
        <v>1944000</v>
      </c>
      <c r="H78" s="54">
        <f t="shared" si="22"/>
        <v>1423044.83</v>
      </c>
      <c r="I78" s="25">
        <f t="shared" si="11"/>
        <v>93.989699951661905</v>
      </c>
      <c r="J78" s="26">
        <f>H78/G78*100</f>
        <v>73.201894547325111</v>
      </c>
    </row>
    <row r="79" spans="2:10" x14ac:dyDescent="0.25">
      <c r="B79" s="27">
        <v>641</v>
      </c>
      <c r="C79" s="378" t="s">
        <v>68</v>
      </c>
      <c r="D79" s="379"/>
      <c r="E79" s="380"/>
      <c r="F79" s="28">
        <f>SUM(F80)</f>
        <v>0.04</v>
      </c>
      <c r="G79" s="28">
        <v>3000</v>
      </c>
      <c r="H79" s="28">
        <f t="shared" ref="H79" si="23">SUM(H80)</f>
        <v>0.73</v>
      </c>
      <c r="I79" s="55">
        <f t="shared" si="11"/>
        <v>1825</v>
      </c>
      <c r="J79" s="56">
        <f>H79/G79*100</f>
        <v>2.4333333333333332E-2</v>
      </c>
    </row>
    <row r="80" spans="2:10" ht="23.25" customHeight="1" x14ac:dyDescent="0.25">
      <c r="B80" s="20">
        <v>6413</v>
      </c>
      <c r="C80" s="334" t="s">
        <v>39</v>
      </c>
      <c r="D80" s="334"/>
      <c r="E80" s="334"/>
      <c r="F80" s="17">
        <v>0.04</v>
      </c>
      <c r="G80" s="17"/>
      <c r="H80" s="22">
        <v>0.73</v>
      </c>
      <c r="I80" s="35">
        <f t="shared" si="11"/>
        <v>1825</v>
      </c>
      <c r="J80" s="36"/>
    </row>
    <row r="81" spans="2:10" ht="17.25" customHeight="1" x14ac:dyDescent="0.25">
      <c r="B81" s="27">
        <v>642</v>
      </c>
      <c r="C81" s="378" t="s">
        <v>69</v>
      </c>
      <c r="D81" s="379"/>
      <c r="E81" s="380"/>
      <c r="F81" s="31">
        <f>SUM(F82:F85)</f>
        <v>1514043.3399999999</v>
      </c>
      <c r="G81" s="31">
        <v>1941000</v>
      </c>
      <c r="H81" s="31">
        <f t="shared" ref="H81" si="24">SUM(H82:H85)</f>
        <v>1423044.1</v>
      </c>
      <c r="I81" s="55">
        <f t="shared" si="11"/>
        <v>93.989654219541706</v>
      </c>
      <c r="J81" s="56">
        <f>H81/G81*100</f>
        <v>73.31499742400824</v>
      </c>
    </row>
    <row r="82" spans="2:10" ht="24" customHeight="1" x14ac:dyDescent="0.25">
      <c r="B82" s="20">
        <v>6421</v>
      </c>
      <c r="C82" s="334" t="s">
        <v>40</v>
      </c>
      <c r="D82" s="334"/>
      <c r="E82" s="334"/>
      <c r="F82" s="17">
        <v>1321910.75</v>
      </c>
      <c r="G82" s="17"/>
      <c r="H82" s="22">
        <v>1128605.72</v>
      </c>
      <c r="I82" s="35">
        <f t="shared" si="11"/>
        <v>85.376847113165539</v>
      </c>
      <c r="J82" s="36"/>
    </row>
    <row r="83" spans="2:10" ht="24.75" customHeight="1" x14ac:dyDescent="0.25">
      <c r="B83" s="20">
        <v>6422</v>
      </c>
      <c r="C83" s="334" t="s">
        <v>41</v>
      </c>
      <c r="D83" s="334"/>
      <c r="E83" s="334"/>
      <c r="F83" s="17">
        <v>182470.13</v>
      </c>
      <c r="G83" s="17"/>
      <c r="H83" s="22">
        <v>123245.13</v>
      </c>
      <c r="I83" s="35">
        <f t="shared" si="11"/>
        <v>67.542632868185066</v>
      </c>
      <c r="J83" s="36"/>
    </row>
    <row r="84" spans="2:10" ht="24.75" customHeight="1" x14ac:dyDescent="0.25">
      <c r="B84" s="20">
        <v>6423</v>
      </c>
      <c r="C84" s="334" t="s">
        <v>42</v>
      </c>
      <c r="D84" s="334"/>
      <c r="E84" s="334"/>
      <c r="F84" s="17">
        <v>23.2</v>
      </c>
      <c r="G84" s="17"/>
      <c r="H84" s="22">
        <v>163787.66</v>
      </c>
      <c r="I84" s="211">
        <f t="shared" si="11"/>
        <v>705981.29310344835</v>
      </c>
      <c r="J84" s="36"/>
    </row>
    <row r="85" spans="2:10" x14ac:dyDescent="0.25">
      <c r="B85" s="20">
        <v>6429</v>
      </c>
      <c r="C85" s="334" t="s">
        <v>43</v>
      </c>
      <c r="D85" s="334"/>
      <c r="E85" s="334"/>
      <c r="F85" s="17">
        <v>9639.26</v>
      </c>
      <c r="G85" s="17"/>
      <c r="H85" s="22">
        <v>7405.59</v>
      </c>
      <c r="I85" s="35">
        <f t="shared" si="11"/>
        <v>76.827370565790318</v>
      </c>
      <c r="J85" s="36"/>
    </row>
    <row r="86" spans="2:10" x14ac:dyDescent="0.25">
      <c r="B86" s="203" t="s">
        <v>569</v>
      </c>
      <c r="C86" s="302" t="s">
        <v>155</v>
      </c>
      <c r="D86" s="303"/>
      <c r="E86" s="304"/>
      <c r="F86" s="204"/>
      <c r="G86" s="204">
        <v>3000</v>
      </c>
      <c r="H86" s="210">
        <f>H80</f>
        <v>0.73</v>
      </c>
      <c r="I86" s="55" t="e">
        <f t="shared" ref="I86:I87" si="25">H86/F86*100</f>
        <v>#DIV/0!</v>
      </c>
      <c r="J86" s="56">
        <f t="shared" ref="J86:J87" si="26">H86/G86*100</f>
        <v>2.4333333333333332E-2</v>
      </c>
    </row>
    <row r="87" spans="2:10" x14ac:dyDescent="0.25">
      <c r="B87" s="203" t="s">
        <v>576</v>
      </c>
      <c r="C87" s="302" t="s">
        <v>577</v>
      </c>
      <c r="D87" s="303"/>
      <c r="E87" s="304"/>
      <c r="F87" s="204"/>
      <c r="G87" s="204">
        <v>1941000</v>
      </c>
      <c r="H87" s="210">
        <f>H81</f>
        <v>1423044.1</v>
      </c>
      <c r="I87" s="55" t="e">
        <f t="shared" si="25"/>
        <v>#DIV/0!</v>
      </c>
      <c r="J87" s="56">
        <f t="shared" si="26"/>
        <v>73.31499742400824</v>
      </c>
    </row>
    <row r="88" spans="2:10" ht="37.5" customHeight="1" x14ac:dyDescent="0.25">
      <c r="B88" s="53">
        <v>65</v>
      </c>
      <c r="C88" s="381" t="s">
        <v>44</v>
      </c>
      <c r="D88" s="381"/>
      <c r="E88" s="381"/>
      <c r="F88" s="58">
        <f>F89+F92+F95</f>
        <v>2291437.0700000003</v>
      </c>
      <c r="G88" s="58">
        <f t="shared" ref="G88:H88" si="27">G89+G92+G95</f>
        <v>2277000</v>
      </c>
      <c r="H88" s="58">
        <f t="shared" si="27"/>
        <v>1987283.96</v>
      </c>
      <c r="I88" s="25">
        <f t="shared" si="11"/>
        <v>86.726534453769645</v>
      </c>
      <c r="J88" s="26">
        <f>H88/G88*100</f>
        <v>87.276414580588494</v>
      </c>
    </row>
    <row r="89" spans="2:10" ht="17.25" customHeight="1" x14ac:dyDescent="0.25">
      <c r="B89" s="27">
        <v>651</v>
      </c>
      <c r="C89" s="378" t="s">
        <v>70</v>
      </c>
      <c r="D89" s="379"/>
      <c r="E89" s="380"/>
      <c r="F89" s="31">
        <f>SUM(F90:F91)</f>
        <v>417419.74</v>
      </c>
      <c r="G89" s="31">
        <v>500000</v>
      </c>
      <c r="H89" s="31">
        <f t="shared" ref="H89" si="28">SUM(H90:H91)</f>
        <v>565913.58000000007</v>
      </c>
      <c r="I89" s="55">
        <f t="shared" ref="I89:I117" si="29">H89/F89*100</f>
        <v>135.57422559843482</v>
      </c>
      <c r="J89" s="56">
        <f>H89/G89*100</f>
        <v>113.182716</v>
      </c>
    </row>
    <row r="90" spans="2:10" x14ac:dyDescent="0.25">
      <c r="B90" s="20">
        <v>6513</v>
      </c>
      <c r="C90" s="306" t="s">
        <v>45</v>
      </c>
      <c r="D90" s="306"/>
      <c r="E90" s="306"/>
      <c r="F90" s="17">
        <v>2508.66</v>
      </c>
      <c r="G90" s="17"/>
      <c r="H90" s="22">
        <v>606.05999999999995</v>
      </c>
      <c r="I90" s="35">
        <f t="shared" si="29"/>
        <v>24.158714213962831</v>
      </c>
      <c r="J90" s="36"/>
    </row>
    <row r="91" spans="2:10" x14ac:dyDescent="0.25">
      <c r="B91" s="20">
        <v>6514</v>
      </c>
      <c r="C91" s="306" t="s">
        <v>46</v>
      </c>
      <c r="D91" s="306"/>
      <c r="E91" s="306"/>
      <c r="F91" s="17">
        <v>414911.08</v>
      </c>
      <c r="G91" s="17"/>
      <c r="H91" s="22">
        <v>565307.52</v>
      </c>
      <c r="I91" s="35">
        <f t="shared" si="29"/>
        <v>136.24787267671908</v>
      </c>
      <c r="J91" s="36"/>
    </row>
    <row r="92" spans="2:10" x14ac:dyDescent="0.25">
      <c r="B92" s="27">
        <v>652</v>
      </c>
      <c r="C92" s="378" t="s">
        <v>71</v>
      </c>
      <c r="D92" s="379"/>
      <c r="E92" s="380"/>
      <c r="F92" s="31">
        <f>SUM(F93:F94)</f>
        <v>704751.57</v>
      </c>
      <c r="G92" s="31">
        <v>550000</v>
      </c>
      <c r="H92" s="31">
        <f t="shared" ref="H92" si="30">SUM(H93:H94)</f>
        <v>197328.93</v>
      </c>
      <c r="I92" s="55">
        <f t="shared" si="29"/>
        <v>27.999785796858884</v>
      </c>
      <c r="J92" s="56">
        <f>H92/G92*100</f>
        <v>35.877987272727275</v>
      </c>
    </row>
    <row r="93" spans="2:10" x14ac:dyDescent="0.25">
      <c r="B93" s="20">
        <v>6522</v>
      </c>
      <c r="C93" s="306" t="s">
        <v>47</v>
      </c>
      <c r="D93" s="306"/>
      <c r="E93" s="306"/>
      <c r="F93" s="17">
        <v>8515.25</v>
      </c>
      <c r="G93" s="17"/>
      <c r="H93" s="22">
        <v>3570.02</v>
      </c>
      <c r="I93" s="35">
        <f t="shared" si="29"/>
        <v>41.925016881477347</v>
      </c>
      <c r="J93" s="36"/>
    </row>
    <row r="94" spans="2:10" x14ac:dyDescent="0.25">
      <c r="B94" s="20">
        <v>6526</v>
      </c>
      <c r="C94" s="306" t="s">
        <v>48</v>
      </c>
      <c r="D94" s="306"/>
      <c r="E94" s="306"/>
      <c r="F94" s="17">
        <v>696236.32</v>
      </c>
      <c r="G94" s="17"/>
      <c r="H94" s="22">
        <v>193758.91</v>
      </c>
      <c r="I94" s="35">
        <f t="shared" si="29"/>
        <v>27.829474624363176</v>
      </c>
      <c r="J94" s="36"/>
    </row>
    <row r="95" spans="2:10" x14ac:dyDescent="0.25">
      <c r="B95" s="27">
        <v>653</v>
      </c>
      <c r="C95" s="378" t="s">
        <v>72</v>
      </c>
      <c r="D95" s="379"/>
      <c r="E95" s="380"/>
      <c r="F95" s="31">
        <f>SUM(F96:F97)</f>
        <v>1169265.76</v>
      </c>
      <c r="G95" s="31">
        <v>1227000</v>
      </c>
      <c r="H95" s="31">
        <f t="shared" ref="H95" si="31">SUM(H96:H97)</f>
        <v>1224041.45</v>
      </c>
      <c r="I95" s="55">
        <f t="shared" si="29"/>
        <v>104.68462276702604</v>
      </c>
      <c r="J95" s="56">
        <f>H95/G95*100</f>
        <v>99.758879380603091</v>
      </c>
    </row>
    <row r="96" spans="2:10" x14ac:dyDescent="0.25">
      <c r="B96" s="20">
        <v>6531</v>
      </c>
      <c r="C96" s="306" t="s">
        <v>49</v>
      </c>
      <c r="D96" s="306"/>
      <c r="E96" s="306"/>
      <c r="F96" s="17">
        <v>332047.76</v>
      </c>
      <c r="G96" s="17"/>
      <c r="H96" s="22">
        <v>631575.12</v>
      </c>
      <c r="I96" s="38">
        <f t="shared" si="29"/>
        <v>190.20610769968752</v>
      </c>
      <c r="J96" s="36"/>
    </row>
    <row r="97" spans="2:10" x14ac:dyDescent="0.25">
      <c r="B97" s="20">
        <v>6532</v>
      </c>
      <c r="C97" s="306" t="s">
        <v>50</v>
      </c>
      <c r="D97" s="306"/>
      <c r="E97" s="306"/>
      <c r="F97" s="17">
        <v>837218</v>
      </c>
      <c r="G97" s="17"/>
      <c r="H97" s="22">
        <v>592466.32999999996</v>
      </c>
      <c r="I97" s="35">
        <f t="shared" si="29"/>
        <v>70.766076457983459</v>
      </c>
      <c r="J97" s="36"/>
    </row>
    <row r="98" spans="2:10" x14ac:dyDescent="0.25">
      <c r="B98" s="203" t="s">
        <v>569</v>
      </c>
      <c r="C98" s="302" t="s">
        <v>155</v>
      </c>
      <c r="D98" s="303"/>
      <c r="E98" s="304"/>
      <c r="F98" s="204"/>
      <c r="G98" s="204">
        <v>520000</v>
      </c>
      <c r="H98" s="208">
        <f>H94</f>
        <v>193758.91</v>
      </c>
      <c r="I98" s="55" t="e">
        <f t="shared" ref="I98:I99" si="32">H98/F98*100</f>
        <v>#DIV/0!</v>
      </c>
      <c r="J98" s="56">
        <f t="shared" ref="J98:J99" si="33">H98/G98*100</f>
        <v>37.261328846153845</v>
      </c>
    </row>
    <row r="99" spans="2:10" x14ac:dyDescent="0.25">
      <c r="B99" s="203" t="s">
        <v>576</v>
      </c>
      <c r="C99" s="302" t="s">
        <v>577</v>
      </c>
      <c r="D99" s="303"/>
      <c r="E99" s="304"/>
      <c r="F99" s="204"/>
      <c r="G99" s="204">
        <v>1757000</v>
      </c>
      <c r="H99" s="208">
        <f>H88-H94</f>
        <v>1793525.05</v>
      </c>
      <c r="I99" s="55" t="e">
        <f t="shared" si="32"/>
        <v>#DIV/0!</v>
      </c>
      <c r="J99" s="56">
        <f t="shared" si="33"/>
        <v>102.07883039271486</v>
      </c>
    </row>
    <row r="100" spans="2:10" ht="25.5" customHeight="1" x14ac:dyDescent="0.25">
      <c r="B100" s="53">
        <v>66</v>
      </c>
      <c r="C100" s="391" t="s">
        <v>51</v>
      </c>
      <c r="D100" s="391"/>
      <c r="E100" s="391"/>
      <c r="F100" s="54">
        <f>F101+F103</f>
        <v>124245</v>
      </c>
      <c r="G100" s="54">
        <f t="shared" ref="G100:H100" si="34">G101+G103</f>
        <v>276000</v>
      </c>
      <c r="H100" s="54">
        <f t="shared" si="34"/>
        <v>125921.1</v>
      </c>
      <c r="I100" s="25">
        <f t="shared" si="29"/>
        <v>101.34902812990462</v>
      </c>
      <c r="J100" s="26">
        <f>H100/G100*100</f>
        <v>45.623586956521741</v>
      </c>
    </row>
    <row r="101" spans="2:10" ht="25.5" customHeight="1" x14ac:dyDescent="0.25">
      <c r="B101" s="27">
        <v>661</v>
      </c>
      <c r="C101" s="378" t="s">
        <v>73</v>
      </c>
      <c r="D101" s="379"/>
      <c r="E101" s="380"/>
      <c r="F101" s="28">
        <f>SUM(F102)</f>
        <v>97090</v>
      </c>
      <c r="G101" s="28">
        <v>256000</v>
      </c>
      <c r="H101" s="28">
        <f t="shared" ref="H101" si="35">SUM(H102)</f>
        <v>115921.1</v>
      </c>
      <c r="I101" s="55">
        <f t="shared" si="29"/>
        <v>119.39550932124834</v>
      </c>
      <c r="J101" s="56">
        <f>H101/G101*100</f>
        <v>45.281679687500002</v>
      </c>
    </row>
    <row r="102" spans="2:10" x14ac:dyDescent="0.25">
      <c r="B102" s="20">
        <v>6615</v>
      </c>
      <c r="C102" s="392" t="s">
        <v>52</v>
      </c>
      <c r="D102" s="392"/>
      <c r="E102" s="392"/>
      <c r="F102" s="16">
        <v>97090</v>
      </c>
      <c r="G102" s="16"/>
      <c r="H102" s="21">
        <v>115921.1</v>
      </c>
      <c r="I102" s="35">
        <f t="shared" si="29"/>
        <v>119.39550932124834</v>
      </c>
      <c r="J102" s="36"/>
    </row>
    <row r="103" spans="2:10" ht="24" customHeight="1" x14ac:dyDescent="0.25">
      <c r="B103" s="27">
        <v>663</v>
      </c>
      <c r="C103" s="378" t="s">
        <v>74</v>
      </c>
      <c r="D103" s="379"/>
      <c r="E103" s="380"/>
      <c r="F103" s="28">
        <f>SUM(F104:F105)</f>
        <v>27155</v>
      </c>
      <c r="G103" s="28">
        <v>20000</v>
      </c>
      <c r="H103" s="28">
        <f t="shared" ref="H103" si="36">SUM(H104:H105)</f>
        <v>10000</v>
      </c>
      <c r="I103" s="55">
        <f t="shared" si="29"/>
        <v>36.825630638924686</v>
      </c>
      <c r="J103" s="56">
        <f>H103/G103*100</f>
        <v>50</v>
      </c>
    </row>
    <row r="104" spans="2:10" x14ac:dyDescent="0.25">
      <c r="B104" s="20">
        <v>6631</v>
      </c>
      <c r="C104" s="392" t="s">
        <v>53</v>
      </c>
      <c r="D104" s="392"/>
      <c r="E104" s="392"/>
      <c r="F104" s="16">
        <v>15000</v>
      </c>
      <c r="G104" s="16"/>
      <c r="H104" s="21">
        <v>10000</v>
      </c>
      <c r="I104" s="35">
        <f t="shared" si="29"/>
        <v>66.666666666666657</v>
      </c>
      <c r="J104" s="36"/>
    </row>
    <row r="105" spans="2:10" x14ac:dyDescent="0.25">
      <c r="B105" s="20">
        <v>6632</v>
      </c>
      <c r="C105" s="392" t="s">
        <v>54</v>
      </c>
      <c r="D105" s="392"/>
      <c r="E105" s="392"/>
      <c r="F105" s="16">
        <v>12155</v>
      </c>
      <c r="G105" s="16"/>
      <c r="H105" s="21">
        <v>0</v>
      </c>
      <c r="I105" s="38">
        <f t="shared" si="29"/>
        <v>0</v>
      </c>
      <c r="J105" s="36"/>
    </row>
    <row r="106" spans="2:10" x14ac:dyDescent="0.25">
      <c r="B106" s="203" t="s">
        <v>578</v>
      </c>
      <c r="C106" s="382" t="s">
        <v>156</v>
      </c>
      <c r="D106" s="383"/>
      <c r="E106" s="384"/>
      <c r="F106" s="204"/>
      <c r="G106" s="204">
        <v>256000</v>
      </c>
      <c r="H106" s="210">
        <f>H102</f>
        <v>115921.1</v>
      </c>
      <c r="I106" s="55" t="e">
        <f t="shared" ref="I106:I107" si="37">H106/F106*100</f>
        <v>#DIV/0!</v>
      </c>
      <c r="J106" s="56">
        <f t="shared" ref="J106:J107" si="38">H106/G106*100</f>
        <v>45.281679687500002</v>
      </c>
    </row>
    <row r="107" spans="2:10" x14ac:dyDescent="0.25">
      <c r="B107" s="203" t="s">
        <v>579</v>
      </c>
      <c r="C107" s="382" t="s">
        <v>580</v>
      </c>
      <c r="D107" s="383"/>
      <c r="E107" s="384"/>
      <c r="F107" s="204"/>
      <c r="G107" s="204">
        <v>20000</v>
      </c>
      <c r="H107" s="210">
        <f>H103</f>
        <v>10000</v>
      </c>
      <c r="I107" s="55" t="e">
        <f t="shared" si="37"/>
        <v>#DIV/0!</v>
      </c>
      <c r="J107" s="56">
        <f t="shared" si="38"/>
        <v>50</v>
      </c>
    </row>
    <row r="108" spans="2:10" x14ac:dyDescent="0.25">
      <c r="B108" s="53">
        <v>68</v>
      </c>
      <c r="C108" s="433" t="s">
        <v>57</v>
      </c>
      <c r="D108" s="413"/>
      <c r="E108" s="434"/>
      <c r="F108" s="54">
        <f>F109</f>
        <v>0</v>
      </c>
      <c r="G108" s="54">
        <f t="shared" ref="G108:H108" si="39">G109</f>
        <v>25000</v>
      </c>
      <c r="H108" s="54">
        <f t="shared" si="39"/>
        <v>19172.59</v>
      </c>
      <c r="I108" s="25" t="e">
        <f t="shared" si="29"/>
        <v>#DIV/0!</v>
      </c>
      <c r="J108" s="26">
        <f>H108/G108*100</f>
        <v>76.690359999999998</v>
      </c>
    </row>
    <row r="109" spans="2:10" x14ac:dyDescent="0.25">
      <c r="B109" s="27">
        <v>681</v>
      </c>
      <c r="C109" s="406" t="s">
        <v>567</v>
      </c>
      <c r="D109" s="407"/>
      <c r="E109" s="408"/>
      <c r="F109" s="28">
        <f>SUM(F110)</f>
        <v>0</v>
      </c>
      <c r="G109" s="28">
        <v>25000</v>
      </c>
      <c r="H109" s="28">
        <f t="shared" ref="H109" si="40">SUM(H110)</f>
        <v>19172.59</v>
      </c>
      <c r="I109" s="55" t="e">
        <f t="shared" si="29"/>
        <v>#DIV/0!</v>
      </c>
      <c r="J109" s="59">
        <f>H109/G109*100</f>
        <v>76.690359999999998</v>
      </c>
    </row>
    <row r="110" spans="2:10" x14ac:dyDescent="0.25">
      <c r="B110" s="20">
        <v>6819</v>
      </c>
      <c r="C110" s="431" t="s">
        <v>568</v>
      </c>
      <c r="D110" s="344"/>
      <c r="E110" s="412"/>
      <c r="F110" s="16">
        <v>0</v>
      </c>
      <c r="G110" s="16"/>
      <c r="H110" s="21">
        <v>19172.59</v>
      </c>
      <c r="I110" s="35" t="e">
        <f t="shared" si="29"/>
        <v>#DIV/0!</v>
      </c>
      <c r="J110" s="36"/>
    </row>
    <row r="111" spans="2:10" x14ac:dyDescent="0.25">
      <c r="B111" s="203" t="s">
        <v>569</v>
      </c>
      <c r="C111" s="302" t="s">
        <v>155</v>
      </c>
      <c r="D111" s="303"/>
      <c r="E111" s="304"/>
      <c r="F111" s="204"/>
      <c r="G111" s="204">
        <v>25000</v>
      </c>
      <c r="H111" s="210">
        <v>19172.59</v>
      </c>
      <c r="I111" s="55" t="e">
        <f t="shared" ref="I111" si="41">H111/F111*100</f>
        <v>#DIV/0!</v>
      </c>
      <c r="J111" s="59">
        <f>H111/G111*100</f>
        <v>76.690359999999998</v>
      </c>
    </row>
    <row r="112" spans="2:10" x14ac:dyDescent="0.25">
      <c r="B112" s="23">
        <v>7</v>
      </c>
      <c r="C112" s="437" t="s">
        <v>5</v>
      </c>
      <c r="D112" s="437"/>
      <c r="E112" s="437"/>
      <c r="F112" s="24">
        <f>F113</f>
        <v>85300</v>
      </c>
      <c r="G112" s="24">
        <f t="shared" ref="G112:H112" si="42">G113</f>
        <v>48000</v>
      </c>
      <c r="H112" s="24">
        <f t="shared" si="42"/>
        <v>33150</v>
      </c>
      <c r="I112" s="34">
        <f t="shared" si="29"/>
        <v>38.86283704572098</v>
      </c>
      <c r="J112" s="26">
        <f>H112/G112*100</f>
        <v>69.0625</v>
      </c>
    </row>
    <row r="113" spans="2:10" ht="24.75" customHeight="1" x14ac:dyDescent="0.25">
      <c r="B113" s="53">
        <v>71</v>
      </c>
      <c r="C113" s="381" t="s">
        <v>55</v>
      </c>
      <c r="D113" s="381"/>
      <c r="E113" s="381"/>
      <c r="F113" s="54">
        <f>F114</f>
        <v>85300</v>
      </c>
      <c r="G113" s="54">
        <f>G114</f>
        <v>48000</v>
      </c>
      <c r="H113" s="54">
        <f>H114</f>
        <v>33150</v>
      </c>
      <c r="I113" s="34">
        <f t="shared" si="29"/>
        <v>38.86283704572098</v>
      </c>
      <c r="J113" s="26">
        <f>H113/G113*100</f>
        <v>69.0625</v>
      </c>
    </row>
    <row r="114" spans="2:10" ht="24.75" customHeight="1" x14ac:dyDescent="0.25">
      <c r="B114" s="27">
        <v>711</v>
      </c>
      <c r="C114" s="378" t="s">
        <v>75</v>
      </c>
      <c r="D114" s="379"/>
      <c r="E114" s="380"/>
      <c r="F114" s="28">
        <f>SUM(F115)</f>
        <v>85300</v>
      </c>
      <c r="G114" s="28">
        <v>48000</v>
      </c>
      <c r="H114" s="28">
        <f>SUM(H115)</f>
        <v>33150</v>
      </c>
      <c r="I114" s="39">
        <f t="shared" si="29"/>
        <v>38.86283704572098</v>
      </c>
      <c r="J114" s="59">
        <f>H114/G114*100</f>
        <v>69.0625</v>
      </c>
    </row>
    <row r="115" spans="2:10" x14ac:dyDescent="0.25">
      <c r="B115" s="20">
        <v>7111</v>
      </c>
      <c r="C115" s="305" t="s">
        <v>56</v>
      </c>
      <c r="D115" s="306"/>
      <c r="E115" s="307"/>
      <c r="F115" s="16">
        <v>85300</v>
      </c>
      <c r="G115" s="16"/>
      <c r="H115" s="21">
        <v>33150</v>
      </c>
      <c r="I115" s="38">
        <f t="shared" si="29"/>
        <v>38.86283704572098</v>
      </c>
      <c r="J115" s="36"/>
    </row>
    <row r="116" spans="2:10" ht="24.75" customHeight="1" x14ac:dyDescent="0.25">
      <c r="B116" s="206" t="s">
        <v>581</v>
      </c>
      <c r="C116" s="385" t="s">
        <v>582</v>
      </c>
      <c r="D116" s="386"/>
      <c r="E116" s="387"/>
      <c r="F116" s="207"/>
      <c r="G116" s="207">
        <v>48000</v>
      </c>
      <c r="H116" s="207">
        <v>33150</v>
      </c>
      <c r="I116" s="212" t="e">
        <f t="shared" ref="I116" si="43">H116/F116*100</f>
        <v>#DIV/0!</v>
      </c>
      <c r="J116" s="213">
        <f>H116/G116*100</f>
        <v>69.0625</v>
      </c>
    </row>
    <row r="117" spans="2:10" ht="15.75" thickBot="1" x14ac:dyDescent="0.3">
      <c r="B117" s="205"/>
      <c r="C117" s="360" t="s">
        <v>58</v>
      </c>
      <c r="D117" s="360"/>
      <c r="E117" s="432"/>
      <c r="F117" s="33">
        <f>F51+F112</f>
        <v>9877602.7800000012</v>
      </c>
      <c r="G117" s="33">
        <f>G51+G112</f>
        <v>11147000</v>
      </c>
      <c r="H117" s="32">
        <f>H51+H112</f>
        <v>10010006.970000001</v>
      </c>
      <c r="I117" s="33">
        <f t="shared" si="29"/>
        <v>101.34044861844504</v>
      </c>
      <c r="J117" s="40">
        <f>H117/G117*100</f>
        <v>89.800008701892892</v>
      </c>
    </row>
    <row r="118" spans="2:10" x14ac:dyDescent="0.25">
      <c r="B118" s="83"/>
      <c r="C118" s="84"/>
      <c r="D118" s="84"/>
      <c r="E118" s="84"/>
      <c r="F118" s="85"/>
      <c r="G118" s="85"/>
      <c r="H118" s="85"/>
      <c r="I118" s="85"/>
      <c r="J118" s="85"/>
    </row>
    <row r="119" spans="2:10" x14ac:dyDescent="0.25">
      <c r="B119" s="83"/>
      <c r="C119" s="84"/>
      <c r="D119" s="84"/>
      <c r="E119" s="84"/>
      <c r="F119" s="85"/>
      <c r="G119" s="85"/>
      <c r="H119" s="85"/>
      <c r="I119" s="85"/>
      <c r="J119" s="85"/>
    </row>
    <row r="120" spans="2:10" x14ac:dyDescent="0.25">
      <c r="B120" s="83"/>
      <c r="C120" s="84"/>
      <c r="D120" s="84"/>
      <c r="E120" s="84"/>
      <c r="F120" s="85"/>
      <c r="G120" s="85"/>
      <c r="H120" s="85"/>
      <c r="I120" s="85"/>
      <c r="J120" s="85"/>
    </row>
    <row r="121" spans="2:10" x14ac:dyDescent="0.25">
      <c r="B121" s="83"/>
      <c r="C121" s="84"/>
      <c r="D121" s="84"/>
      <c r="E121" s="84"/>
      <c r="F121" s="85"/>
      <c r="G121" s="85"/>
      <c r="H121" s="85"/>
      <c r="I121" s="85"/>
      <c r="J121" s="85"/>
    </row>
    <row r="122" spans="2:10" x14ac:dyDescent="0.25">
      <c r="B122" s="83"/>
      <c r="C122" s="84"/>
      <c r="D122" s="84"/>
      <c r="E122" s="84"/>
      <c r="F122" s="85"/>
      <c r="G122" s="85"/>
      <c r="H122" s="85"/>
      <c r="I122" s="85"/>
      <c r="J122" s="85"/>
    </row>
    <row r="123" spans="2:10" x14ac:dyDescent="0.25">
      <c r="B123" s="83"/>
      <c r="C123" s="84"/>
      <c r="D123" s="84"/>
      <c r="E123" s="84"/>
      <c r="F123" s="85"/>
      <c r="G123" s="85"/>
      <c r="H123" s="85"/>
      <c r="I123" s="85"/>
      <c r="J123" s="85"/>
    </row>
    <row r="124" spans="2:10" x14ac:dyDescent="0.25">
      <c r="B124" s="83"/>
      <c r="C124" s="84"/>
      <c r="D124" s="84"/>
      <c r="E124" s="84"/>
      <c r="F124" s="85"/>
      <c r="G124" s="85"/>
      <c r="H124" s="85"/>
      <c r="I124" s="85"/>
      <c r="J124" s="85"/>
    </row>
    <row r="125" spans="2:10" x14ac:dyDescent="0.25">
      <c r="B125" s="83"/>
      <c r="C125" s="84"/>
      <c r="D125" s="84"/>
      <c r="E125" s="84"/>
      <c r="F125" s="85"/>
      <c r="G125" s="85"/>
      <c r="H125" s="85"/>
      <c r="I125" s="85"/>
      <c r="J125" s="85"/>
    </row>
    <row r="126" spans="2:10" x14ac:dyDescent="0.25">
      <c r="B126" s="83"/>
      <c r="C126" s="84"/>
      <c r="D126" s="84"/>
      <c r="E126" s="84"/>
      <c r="F126" s="85"/>
      <c r="G126" s="85"/>
      <c r="H126" s="85"/>
      <c r="I126" s="85"/>
      <c r="J126" s="85"/>
    </row>
    <row r="127" spans="2:10" x14ac:dyDescent="0.25">
      <c r="B127" s="83"/>
      <c r="C127" s="84"/>
      <c r="D127" s="84"/>
      <c r="E127" s="84"/>
      <c r="F127" s="85"/>
      <c r="G127" s="85"/>
      <c r="H127" s="85"/>
      <c r="I127" s="85"/>
      <c r="J127" s="85"/>
    </row>
    <row r="128" spans="2:10" x14ac:dyDescent="0.25">
      <c r="B128" s="83"/>
      <c r="C128" s="84"/>
      <c r="D128" s="84"/>
      <c r="E128" s="84"/>
      <c r="F128" s="85"/>
      <c r="G128" s="85"/>
      <c r="H128" s="85"/>
      <c r="I128" s="85"/>
      <c r="J128" s="85"/>
    </row>
    <row r="129" spans="2:13" x14ac:dyDescent="0.25">
      <c r="B129" s="83"/>
      <c r="C129" s="84"/>
      <c r="D129" s="84"/>
      <c r="E129" s="84"/>
      <c r="F129" s="85"/>
      <c r="G129" s="85"/>
      <c r="H129" s="85"/>
      <c r="I129" s="85"/>
      <c r="J129" s="85"/>
    </row>
    <row r="130" spans="2:13" x14ac:dyDescent="0.25">
      <c r="B130" s="83"/>
      <c r="C130" s="84"/>
      <c r="D130" s="84"/>
      <c r="E130" s="84"/>
      <c r="F130" s="85"/>
      <c r="G130" s="85"/>
      <c r="H130" s="85"/>
      <c r="I130" s="85"/>
      <c r="J130" s="85"/>
    </row>
    <row r="131" spans="2:13" x14ac:dyDescent="0.25">
      <c r="B131" s="3" t="s">
        <v>61</v>
      </c>
    </row>
    <row r="132" spans="2:13" ht="15.75" thickBot="1" x14ac:dyDescent="0.3"/>
    <row r="133" spans="2:13" ht="33.75" customHeight="1" x14ac:dyDescent="0.25">
      <c r="B133" s="49" t="s">
        <v>20</v>
      </c>
      <c r="C133" s="355" t="s">
        <v>21</v>
      </c>
      <c r="D133" s="355"/>
      <c r="E133" s="355"/>
      <c r="F133" s="50" t="s">
        <v>2</v>
      </c>
      <c r="G133" s="50" t="s">
        <v>268</v>
      </c>
      <c r="H133" s="51" t="s">
        <v>3</v>
      </c>
      <c r="I133" s="50" t="s">
        <v>59</v>
      </c>
      <c r="J133" s="52" t="s">
        <v>60</v>
      </c>
    </row>
    <row r="134" spans="2:13" x14ac:dyDescent="0.25">
      <c r="B134" s="62">
        <v>1</v>
      </c>
      <c r="C134" s="356">
        <v>2</v>
      </c>
      <c r="D134" s="357"/>
      <c r="E134" s="358"/>
      <c r="F134" s="15">
        <v>3</v>
      </c>
      <c r="G134" s="14">
        <v>5</v>
      </c>
      <c r="H134" s="15">
        <v>6</v>
      </c>
      <c r="I134" s="14">
        <v>7</v>
      </c>
      <c r="J134" s="63">
        <v>8</v>
      </c>
    </row>
    <row r="135" spans="2:13" x14ac:dyDescent="0.25">
      <c r="B135" s="64">
        <v>3</v>
      </c>
      <c r="C135" s="438" t="s">
        <v>7</v>
      </c>
      <c r="D135" s="439"/>
      <c r="E135" s="440"/>
      <c r="F135" s="272">
        <f>F136+F144+F181+F190+F197+F203</f>
        <v>6866121.2800000003</v>
      </c>
      <c r="G135" s="259">
        <f>G136+G144+G181+G190+G197+G203</f>
        <v>8738000</v>
      </c>
      <c r="H135" s="258">
        <f>H136+H144+H181+H190+H197+H203</f>
        <v>7578624.6400000006</v>
      </c>
      <c r="I135" s="258">
        <f>I136+I144+I181+I190+I197+I203</f>
        <v>800.92685526870048</v>
      </c>
      <c r="J135" s="273">
        <f>J136+J144+J181+J190+J197+J203</f>
        <v>502.35186075960422</v>
      </c>
      <c r="M135" s="252"/>
    </row>
    <row r="136" spans="2:13" x14ac:dyDescent="0.25">
      <c r="B136" s="66">
        <v>31</v>
      </c>
      <c r="C136" s="433" t="s">
        <v>80</v>
      </c>
      <c r="D136" s="413"/>
      <c r="E136" s="434"/>
      <c r="F136" s="274">
        <f>F137+F139+F141</f>
        <v>1916875.3399999999</v>
      </c>
      <c r="G136" s="260">
        <f t="shared" ref="G136:H136" si="44">G137+G139+G141</f>
        <v>2202000</v>
      </c>
      <c r="H136" s="54">
        <f t="shared" si="44"/>
        <v>2287186.16</v>
      </c>
      <c r="I136" s="275">
        <f t="shared" ref="I136:I167" si="45">H136/F136*100</f>
        <v>119.31846126206622</v>
      </c>
      <c r="J136" s="67">
        <f>H136/G136*100</f>
        <v>103.86858128973661</v>
      </c>
    </row>
    <row r="137" spans="2:13" x14ac:dyDescent="0.25">
      <c r="B137" s="68">
        <v>311</v>
      </c>
      <c r="C137" s="406" t="s">
        <v>76</v>
      </c>
      <c r="D137" s="407"/>
      <c r="E137" s="408"/>
      <c r="F137" s="276">
        <f>SUM(F138)</f>
        <v>1604303.91</v>
      </c>
      <c r="G137" s="261">
        <v>1625000</v>
      </c>
      <c r="H137" s="28">
        <f>SUM(H138)</f>
        <v>1892443.68</v>
      </c>
      <c r="I137" s="277">
        <f t="shared" si="45"/>
        <v>117.9604230971425</v>
      </c>
      <c r="J137" s="69">
        <f>H137/G137*100</f>
        <v>116.45807261538461</v>
      </c>
      <c r="M137" s="252"/>
    </row>
    <row r="138" spans="2:13" x14ac:dyDescent="0.25">
      <c r="B138" s="70">
        <v>3111</v>
      </c>
      <c r="C138" s="431" t="s">
        <v>77</v>
      </c>
      <c r="D138" s="344"/>
      <c r="E138" s="412"/>
      <c r="F138" s="21">
        <v>1604303.91</v>
      </c>
      <c r="G138" s="262"/>
      <c r="H138" s="16">
        <f>G508+G831+G909</f>
        <v>1892443.68</v>
      </c>
      <c r="I138" s="278">
        <f t="shared" si="45"/>
        <v>117.9604230971425</v>
      </c>
      <c r="J138" s="71"/>
    </row>
    <row r="139" spans="2:13" x14ac:dyDescent="0.25">
      <c r="B139" s="68">
        <v>312</v>
      </c>
      <c r="C139" s="406" t="s">
        <v>78</v>
      </c>
      <c r="D139" s="407"/>
      <c r="E139" s="408"/>
      <c r="F139" s="276">
        <f>SUM(F140)</f>
        <v>68878.240000000005</v>
      </c>
      <c r="G139" s="261">
        <v>140000</v>
      </c>
      <c r="H139" s="28">
        <f>SUM(H140)</f>
        <v>116071.88</v>
      </c>
      <c r="I139" s="277">
        <f t="shared" si="45"/>
        <v>168.51748825173232</v>
      </c>
      <c r="J139" s="69">
        <f>H139/G139*100</f>
        <v>82.908485714285717</v>
      </c>
    </row>
    <row r="140" spans="2:13" x14ac:dyDescent="0.25">
      <c r="B140" s="70">
        <v>3121</v>
      </c>
      <c r="C140" s="431" t="s">
        <v>78</v>
      </c>
      <c r="D140" s="344"/>
      <c r="E140" s="412"/>
      <c r="F140" s="21">
        <v>68878.240000000005</v>
      </c>
      <c r="G140" s="262"/>
      <c r="H140" s="16">
        <f>G510+G833+G911</f>
        <v>116071.88</v>
      </c>
      <c r="I140" s="278">
        <f t="shared" si="45"/>
        <v>168.51748825173232</v>
      </c>
      <c r="J140" s="71"/>
    </row>
    <row r="141" spans="2:13" x14ac:dyDescent="0.25">
      <c r="B141" s="68">
        <v>313</v>
      </c>
      <c r="C141" s="406" t="s">
        <v>132</v>
      </c>
      <c r="D141" s="407"/>
      <c r="E141" s="408"/>
      <c r="F141" s="276">
        <f>SUM(F142)</f>
        <v>243693.19</v>
      </c>
      <c r="G141" s="261">
        <v>437000</v>
      </c>
      <c r="H141" s="28">
        <f>SUM(H142)</f>
        <v>278670.59999999998</v>
      </c>
      <c r="I141" s="277">
        <f t="shared" si="45"/>
        <v>114.3530518846259</v>
      </c>
      <c r="J141" s="69">
        <f>H141/G141*100</f>
        <v>63.769016018306637</v>
      </c>
    </row>
    <row r="142" spans="2:13" ht="27" customHeight="1" x14ac:dyDescent="0.25">
      <c r="B142" s="70">
        <v>3132</v>
      </c>
      <c r="C142" s="305" t="s">
        <v>79</v>
      </c>
      <c r="D142" s="306"/>
      <c r="E142" s="307"/>
      <c r="F142" s="21">
        <v>243693.19</v>
      </c>
      <c r="G142" s="262"/>
      <c r="H142" s="16">
        <f>G512+G835+G913</f>
        <v>278670.59999999998</v>
      </c>
      <c r="I142" s="278">
        <f t="shared" si="45"/>
        <v>114.3530518846259</v>
      </c>
      <c r="J142" s="71"/>
    </row>
    <row r="143" spans="2:13" ht="19.5" customHeight="1" x14ac:dyDescent="0.25">
      <c r="B143" s="215" t="s">
        <v>569</v>
      </c>
      <c r="C143" s="302" t="s">
        <v>155</v>
      </c>
      <c r="D143" s="303"/>
      <c r="E143" s="304"/>
      <c r="F143" s="210"/>
      <c r="G143" s="263">
        <v>2202000</v>
      </c>
      <c r="H143" s="204">
        <v>2287186.16</v>
      </c>
      <c r="I143" s="279"/>
      <c r="J143" s="253"/>
    </row>
    <row r="144" spans="2:13" x14ac:dyDescent="0.25">
      <c r="B144" s="66">
        <v>32</v>
      </c>
      <c r="C144" s="433" t="s">
        <v>81</v>
      </c>
      <c r="D144" s="413"/>
      <c r="E144" s="434"/>
      <c r="F144" s="274">
        <f>F145+F150+F157+F167+F169</f>
        <v>3243046.82</v>
      </c>
      <c r="G144" s="260">
        <f t="shared" ref="G144:H144" si="46">G145+G150+G157+G167+G169</f>
        <v>4257000</v>
      </c>
      <c r="H144" s="54">
        <f t="shared" si="46"/>
        <v>3297152.93</v>
      </c>
      <c r="I144" s="275">
        <f t="shared" si="45"/>
        <v>101.66837276805028</v>
      </c>
      <c r="J144" s="67">
        <f>H144/G144*100</f>
        <v>77.45250011745361</v>
      </c>
    </row>
    <row r="145" spans="2:13" x14ac:dyDescent="0.25">
      <c r="B145" s="68">
        <v>321</v>
      </c>
      <c r="C145" s="406" t="s">
        <v>82</v>
      </c>
      <c r="D145" s="407"/>
      <c r="E145" s="408"/>
      <c r="F145" s="276">
        <f>SUM(F146:F149)</f>
        <v>115137.1</v>
      </c>
      <c r="G145" s="261">
        <v>135000</v>
      </c>
      <c r="H145" s="28">
        <f>SUM(H146:H149)</f>
        <v>133030.18</v>
      </c>
      <c r="I145" s="277">
        <f t="shared" si="45"/>
        <v>115.54067281527847</v>
      </c>
      <c r="J145" s="69">
        <f>H145/G145*100</f>
        <v>98.540874074074068</v>
      </c>
    </row>
    <row r="146" spans="2:13" x14ac:dyDescent="0.25">
      <c r="B146" s="70">
        <v>3211</v>
      </c>
      <c r="C146" s="431" t="s">
        <v>83</v>
      </c>
      <c r="D146" s="344"/>
      <c r="E146" s="412"/>
      <c r="F146" s="22">
        <v>48894.6</v>
      </c>
      <c r="G146" s="264"/>
      <c r="H146" s="17">
        <f>G514</f>
        <v>44336.25</v>
      </c>
      <c r="I146" s="278">
        <f t="shared" si="45"/>
        <v>90.677191346283635</v>
      </c>
      <c r="J146" s="72"/>
    </row>
    <row r="147" spans="2:13" ht="22.5" customHeight="1" x14ac:dyDescent="0.25">
      <c r="B147" s="70">
        <v>3212</v>
      </c>
      <c r="C147" s="305" t="s">
        <v>84</v>
      </c>
      <c r="D147" s="306"/>
      <c r="E147" s="307"/>
      <c r="F147" s="22">
        <v>28788</v>
      </c>
      <c r="G147" s="264"/>
      <c r="H147" s="17">
        <f>G515+G837</f>
        <v>29878</v>
      </c>
      <c r="I147" s="278">
        <f t="shared" si="45"/>
        <v>103.78629984715855</v>
      </c>
      <c r="J147" s="72"/>
    </row>
    <row r="148" spans="2:13" x14ac:dyDescent="0.25">
      <c r="B148" s="70">
        <v>3213</v>
      </c>
      <c r="C148" s="305" t="s">
        <v>85</v>
      </c>
      <c r="D148" s="306"/>
      <c r="E148" s="307"/>
      <c r="F148" s="22">
        <v>6004.5</v>
      </c>
      <c r="G148" s="264"/>
      <c r="H148" s="17">
        <f>G516+G838+G915</f>
        <v>48573.93</v>
      </c>
      <c r="I148" s="278">
        <f t="shared" si="45"/>
        <v>808.95878091431439</v>
      </c>
      <c r="J148" s="72"/>
    </row>
    <row r="149" spans="2:13" x14ac:dyDescent="0.25">
      <c r="B149" s="70">
        <v>3214</v>
      </c>
      <c r="C149" s="305" t="s">
        <v>86</v>
      </c>
      <c r="D149" s="306"/>
      <c r="E149" s="307"/>
      <c r="F149" s="22">
        <v>31450</v>
      </c>
      <c r="G149" s="264"/>
      <c r="H149" s="17">
        <f>G517+G839</f>
        <v>10242</v>
      </c>
      <c r="I149" s="278">
        <f t="shared" si="45"/>
        <v>32.565977742448332</v>
      </c>
      <c r="J149" s="72"/>
    </row>
    <row r="150" spans="2:13" ht="17.25" customHeight="1" x14ac:dyDescent="0.25">
      <c r="B150" s="68">
        <v>322</v>
      </c>
      <c r="C150" s="378" t="s">
        <v>87</v>
      </c>
      <c r="D150" s="379"/>
      <c r="E150" s="380"/>
      <c r="F150" s="280">
        <f>SUM(F151:F156)</f>
        <v>656595.48</v>
      </c>
      <c r="G150" s="265">
        <v>1105000</v>
      </c>
      <c r="H150" s="31">
        <f>SUM(H151:H156)</f>
        <v>944531.69000000006</v>
      </c>
      <c r="I150" s="277">
        <f t="shared" si="45"/>
        <v>143.85290772942881</v>
      </c>
      <c r="J150" s="69">
        <f>H150/G150*100</f>
        <v>85.477980995475122</v>
      </c>
    </row>
    <row r="151" spans="2:13" ht="25.5" customHeight="1" x14ac:dyDescent="0.25">
      <c r="B151" s="70">
        <v>3221</v>
      </c>
      <c r="C151" s="305" t="s">
        <v>88</v>
      </c>
      <c r="D151" s="306"/>
      <c r="E151" s="307"/>
      <c r="F151" s="22">
        <v>73173.37</v>
      </c>
      <c r="G151" s="264"/>
      <c r="H151" s="17">
        <f>G523+G845+G920</f>
        <v>77820.930000000008</v>
      </c>
      <c r="I151" s="278">
        <f t="shared" si="45"/>
        <v>106.35143632171105</v>
      </c>
      <c r="J151" s="72"/>
      <c r="K151" s="252"/>
      <c r="M151" s="252"/>
    </row>
    <row r="152" spans="2:13" ht="15.75" customHeight="1" x14ac:dyDescent="0.25">
      <c r="B152" s="70">
        <v>3222</v>
      </c>
      <c r="C152" s="305" t="s">
        <v>91</v>
      </c>
      <c r="D152" s="306"/>
      <c r="E152" s="307"/>
      <c r="F152" s="22">
        <v>26341</v>
      </c>
      <c r="G152" s="264"/>
      <c r="H152" s="17">
        <f>G846+G921</f>
        <v>28359.77</v>
      </c>
      <c r="I152" s="278">
        <f t="shared" si="45"/>
        <v>107.66398390342053</v>
      </c>
      <c r="J152" s="72"/>
      <c r="K152" s="252"/>
    </row>
    <row r="153" spans="2:13" x14ac:dyDescent="0.25">
      <c r="B153" s="70">
        <v>3223</v>
      </c>
      <c r="C153" s="305" t="s">
        <v>89</v>
      </c>
      <c r="D153" s="306"/>
      <c r="E153" s="307"/>
      <c r="F153" s="22">
        <v>503708.11</v>
      </c>
      <c r="G153" s="264"/>
      <c r="H153" s="17">
        <f>G491+G524+G588+G922+G953</f>
        <v>623367.27</v>
      </c>
      <c r="I153" s="278">
        <f t="shared" si="45"/>
        <v>123.75565483748119</v>
      </c>
      <c r="J153" s="72"/>
      <c r="K153" s="252"/>
    </row>
    <row r="154" spans="2:13" ht="24.75" customHeight="1" x14ac:dyDescent="0.25">
      <c r="B154" s="70">
        <v>3224</v>
      </c>
      <c r="C154" s="305" t="s">
        <v>90</v>
      </c>
      <c r="D154" s="306"/>
      <c r="E154" s="307"/>
      <c r="F154" s="22">
        <v>51119</v>
      </c>
      <c r="G154" s="264"/>
      <c r="H154" s="17">
        <f>G589+G602+G617+G641+G847</f>
        <v>142590.79999999999</v>
      </c>
      <c r="I154" s="278">
        <f t="shared" si="45"/>
        <v>278.93894638001524</v>
      </c>
      <c r="J154" s="72"/>
      <c r="K154" s="252"/>
      <c r="M154" s="252"/>
    </row>
    <row r="155" spans="2:13" x14ac:dyDescent="0.25">
      <c r="B155" s="70">
        <v>3225</v>
      </c>
      <c r="C155" s="431" t="s">
        <v>92</v>
      </c>
      <c r="D155" s="344"/>
      <c r="E155" s="412"/>
      <c r="F155" s="22">
        <v>1434</v>
      </c>
      <c r="G155" s="264"/>
      <c r="H155" s="17">
        <f>G525+G618+G866+G848</f>
        <v>56080.930000000008</v>
      </c>
      <c r="I155" s="278">
        <f t="shared" si="45"/>
        <v>3910.8040446304053</v>
      </c>
      <c r="J155" s="72"/>
      <c r="K155" s="252"/>
      <c r="M155" s="252"/>
    </row>
    <row r="156" spans="2:13" x14ac:dyDescent="0.25">
      <c r="B156" s="70">
        <v>3227</v>
      </c>
      <c r="C156" s="431" t="s">
        <v>129</v>
      </c>
      <c r="D156" s="344"/>
      <c r="E156" s="412"/>
      <c r="F156" s="22">
        <v>820</v>
      </c>
      <c r="G156" s="264"/>
      <c r="H156" s="17">
        <f>G526+G707+G849</f>
        <v>16311.99</v>
      </c>
      <c r="I156" s="278">
        <f t="shared" si="45"/>
        <v>1989.2670731707317</v>
      </c>
      <c r="J156" s="72"/>
      <c r="K156" s="252"/>
    </row>
    <row r="157" spans="2:13" x14ac:dyDescent="0.25">
      <c r="B157" s="68">
        <v>323</v>
      </c>
      <c r="C157" s="378" t="s">
        <v>93</v>
      </c>
      <c r="D157" s="379"/>
      <c r="E157" s="380"/>
      <c r="F157" s="276">
        <f>SUM(F158:F166)</f>
        <v>2169666.4499999997</v>
      </c>
      <c r="G157" s="261">
        <v>2807000</v>
      </c>
      <c r="H157" s="28">
        <f>SUM(H158:H166)</f>
        <v>1974618.2500000002</v>
      </c>
      <c r="I157" s="277">
        <f t="shared" si="45"/>
        <v>91.010221870739656</v>
      </c>
      <c r="J157" s="69">
        <f>H157/G157*100</f>
        <v>70.346214820092641</v>
      </c>
      <c r="K157" s="252"/>
    </row>
    <row r="158" spans="2:13" x14ac:dyDescent="0.25">
      <c r="B158" s="70">
        <v>3231</v>
      </c>
      <c r="C158" s="431" t="s">
        <v>94</v>
      </c>
      <c r="D158" s="344"/>
      <c r="E158" s="412"/>
      <c r="F158" s="22">
        <v>93771.31</v>
      </c>
      <c r="G158" s="266"/>
      <c r="H158" s="17">
        <f>G530+G851+G924</f>
        <v>111387.56</v>
      </c>
      <c r="I158" s="278">
        <f t="shared" si="45"/>
        <v>118.78639639352377</v>
      </c>
      <c r="J158" s="74"/>
      <c r="K158" s="252"/>
    </row>
    <row r="159" spans="2:13" x14ac:dyDescent="0.25">
      <c r="B159" s="70">
        <v>3232</v>
      </c>
      <c r="C159" s="435" t="s">
        <v>95</v>
      </c>
      <c r="D159" s="334"/>
      <c r="E159" s="436"/>
      <c r="F159" s="21">
        <v>1546149.81</v>
      </c>
      <c r="G159" s="262"/>
      <c r="H159" s="16">
        <f>G531+G568+G591+G604+G620+G633+G643+G650+G669+G868</f>
        <v>969837.64000000013</v>
      </c>
      <c r="I159" s="278">
        <f t="shared" si="45"/>
        <v>62.725981255335149</v>
      </c>
      <c r="J159" s="71"/>
      <c r="K159" s="252"/>
      <c r="M159" s="252"/>
    </row>
    <row r="160" spans="2:13" x14ac:dyDescent="0.25">
      <c r="B160" s="70">
        <v>3233</v>
      </c>
      <c r="C160" s="435" t="s">
        <v>96</v>
      </c>
      <c r="D160" s="334"/>
      <c r="E160" s="436"/>
      <c r="F160" s="21">
        <v>101886.91</v>
      </c>
      <c r="G160" s="262"/>
      <c r="H160" s="16">
        <f>G532+G925</f>
        <v>74950.98</v>
      </c>
      <c r="I160" s="278">
        <f t="shared" si="45"/>
        <v>73.562914019082527</v>
      </c>
      <c r="J160" s="71"/>
      <c r="K160" s="252"/>
    </row>
    <row r="161" spans="2:13" x14ac:dyDescent="0.25">
      <c r="B161" s="70">
        <v>3234</v>
      </c>
      <c r="C161" s="435" t="s">
        <v>97</v>
      </c>
      <c r="D161" s="334"/>
      <c r="E161" s="436"/>
      <c r="F161" s="21">
        <v>38979.17</v>
      </c>
      <c r="G161" s="262"/>
      <c r="H161" s="16">
        <f>G621</f>
        <v>52976.3</v>
      </c>
      <c r="I161" s="278">
        <f t="shared" si="45"/>
        <v>135.90925614886106</v>
      </c>
      <c r="J161" s="71"/>
      <c r="K161" s="252"/>
    </row>
    <row r="162" spans="2:13" x14ac:dyDescent="0.25">
      <c r="B162" s="70">
        <v>3235</v>
      </c>
      <c r="C162" s="435" t="s">
        <v>98</v>
      </c>
      <c r="D162" s="334"/>
      <c r="E162" s="436"/>
      <c r="F162" s="21">
        <v>8525</v>
      </c>
      <c r="G162" s="262"/>
      <c r="H162" s="16">
        <f>G533+G852</f>
        <v>48095.59</v>
      </c>
      <c r="I162" s="278">
        <f t="shared" si="45"/>
        <v>564.17114369501462</v>
      </c>
      <c r="J162" s="71"/>
      <c r="K162" s="252"/>
    </row>
    <row r="163" spans="2:13" x14ac:dyDescent="0.25">
      <c r="B163" s="70">
        <v>3236</v>
      </c>
      <c r="C163" s="435" t="s">
        <v>99</v>
      </c>
      <c r="D163" s="334"/>
      <c r="E163" s="436"/>
      <c r="F163" s="21">
        <v>700</v>
      </c>
      <c r="G163" s="262"/>
      <c r="H163" s="16">
        <f>G519+G805+G853</f>
        <v>23071.75</v>
      </c>
      <c r="I163" s="278">
        <f t="shared" si="45"/>
        <v>3295.9642857142862</v>
      </c>
      <c r="J163" s="71"/>
      <c r="K163" s="252"/>
    </row>
    <row r="164" spans="2:13" x14ac:dyDescent="0.25">
      <c r="B164" s="70">
        <v>3237</v>
      </c>
      <c r="C164" s="435" t="s">
        <v>100</v>
      </c>
      <c r="D164" s="334"/>
      <c r="E164" s="436"/>
      <c r="F164" s="21">
        <v>301669.75</v>
      </c>
      <c r="G164" s="262"/>
      <c r="H164" s="16">
        <f>G534+G569+G608+G626+G634+G670+G690+G776+G800+G854</f>
        <v>485176.3</v>
      </c>
      <c r="I164" s="278">
        <f t="shared" si="45"/>
        <v>160.83027880654257</v>
      </c>
      <c r="J164" s="71"/>
      <c r="K164" s="252"/>
      <c r="M164" s="252"/>
    </row>
    <row r="165" spans="2:13" x14ac:dyDescent="0.25">
      <c r="B165" s="70">
        <v>3238</v>
      </c>
      <c r="C165" s="435" t="s">
        <v>101</v>
      </c>
      <c r="D165" s="334"/>
      <c r="E165" s="436"/>
      <c r="F165" s="21">
        <v>12120.31</v>
      </c>
      <c r="G165" s="262"/>
      <c r="H165" s="16">
        <f>G535+G855+G926</f>
        <v>73670.709999999992</v>
      </c>
      <c r="I165" s="278">
        <f t="shared" si="45"/>
        <v>607.82859514319352</v>
      </c>
      <c r="J165" s="71"/>
      <c r="K165" s="252"/>
    </row>
    <row r="166" spans="2:13" x14ac:dyDescent="0.25">
      <c r="B166" s="70">
        <v>3239</v>
      </c>
      <c r="C166" s="435" t="s">
        <v>102</v>
      </c>
      <c r="D166" s="334"/>
      <c r="E166" s="436"/>
      <c r="F166" s="21">
        <v>65864.19</v>
      </c>
      <c r="G166" s="262"/>
      <c r="H166" s="16">
        <f>G536+G651+G695+G732+G761+G856+G927+G941+G955</f>
        <v>135451.41999999998</v>
      </c>
      <c r="I166" s="278">
        <f t="shared" si="45"/>
        <v>205.65260120863854</v>
      </c>
      <c r="J166" s="71"/>
      <c r="K166" s="252"/>
      <c r="M166" s="252"/>
    </row>
    <row r="167" spans="2:13" ht="24" customHeight="1" x14ac:dyDescent="0.25">
      <c r="B167" s="68">
        <v>324</v>
      </c>
      <c r="C167" s="378" t="s">
        <v>130</v>
      </c>
      <c r="D167" s="379"/>
      <c r="E167" s="380"/>
      <c r="F167" s="276">
        <f>SUM(F168)</f>
        <v>0</v>
      </c>
      <c r="G167" s="261">
        <v>0</v>
      </c>
      <c r="H167" s="28">
        <f>SUM(H168)</f>
        <v>9920</v>
      </c>
      <c r="I167" s="277" t="e">
        <f t="shared" si="45"/>
        <v>#DIV/0!</v>
      </c>
      <c r="J167" s="69" t="e">
        <f>H167/G167*100</f>
        <v>#DIV/0!</v>
      </c>
      <c r="K167" s="252"/>
    </row>
    <row r="168" spans="2:13" ht="22.5" customHeight="1" x14ac:dyDescent="0.25">
      <c r="B168" s="75">
        <v>3241</v>
      </c>
      <c r="C168" s="308" t="s">
        <v>130</v>
      </c>
      <c r="D168" s="309"/>
      <c r="E168" s="310"/>
      <c r="F168" s="281">
        <v>0</v>
      </c>
      <c r="G168" s="267"/>
      <c r="H168" s="256">
        <f>G709</f>
        <v>9920</v>
      </c>
      <c r="I168" s="282"/>
      <c r="J168" s="71"/>
    </row>
    <row r="169" spans="2:13" ht="18" customHeight="1" x14ac:dyDescent="0.25">
      <c r="B169" s="68">
        <v>329</v>
      </c>
      <c r="C169" s="378" t="s">
        <v>103</v>
      </c>
      <c r="D169" s="379"/>
      <c r="E169" s="380"/>
      <c r="F169" s="276">
        <f>SUM(F170:F176)</f>
        <v>301647.79000000004</v>
      </c>
      <c r="G169" s="261">
        <v>210000</v>
      </c>
      <c r="H169" s="28">
        <f>SUM(H170:H176)</f>
        <v>235052.81</v>
      </c>
      <c r="I169" s="277">
        <f>H169/F169*100</f>
        <v>77.922934558877415</v>
      </c>
      <c r="J169" s="69">
        <f>H169/G169*100</f>
        <v>111.92990952380953</v>
      </c>
    </row>
    <row r="170" spans="2:13" ht="27" customHeight="1" x14ac:dyDescent="0.25">
      <c r="B170" s="70">
        <v>3291</v>
      </c>
      <c r="C170" s="305" t="s">
        <v>104</v>
      </c>
      <c r="D170" s="306"/>
      <c r="E170" s="307"/>
      <c r="F170" s="21">
        <v>182827.98</v>
      </c>
      <c r="G170" s="262"/>
      <c r="H170" s="16">
        <f>G493</f>
        <v>14248.55</v>
      </c>
      <c r="I170" s="278">
        <f>H170/F170*100</f>
        <v>7.7934187097620384</v>
      </c>
      <c r="J170" s="71"/>
    </row>
    <row r="171" spans="2:13" ht="15" customHeight="1" x14ac:dyDescent="0.25">
      <c r="B171" s="70">
        <v>3292</v>
      </c>
      <c r="C171" s="305" t="s">
        <v>131</v>
      </c>
      <c r="D171" s="306"/>
      <c r="E171" s="307"/>
      <c r="F171" s="21">
        <v>0</v>
      </c>
      <c r="G171" s="262"/>
      <c r="H171" s="16">
        <f>G538</f>
        <v>6227.69</v>
      </c>
      <c r="I171" s="278"/>
      <c r="J171" s="71"/>
    </row>
    <row r="172" spans="2:13" x14ac:dyDescent="0.25">
      <c r="B172" s="70">
        <v>3293</v>
      </c>
      <c r="C172" s="305" t="s">
        <v>105</v>
      </c>
      <c r="D172" s="306"/>
      <c r="E172" s="307"/>
      <c r="F172" s="21">
        <v>18936.810000000001</v>
      </c>
      <c r="G172" s="262"/>
      <c r="H172" s="16">
        <f>G494+G539</f>
        <v>116034.38</v>
      </c>
      <c r="I172" s="278">
        <f t="shared" ref="I172:I194" si="47">H172/F172*100</f>
        <v>612.745124442818</v>
      </c>
      <c r="J172" s="71"/>
    </row>
    <row r="173" spans="2:13" x14ac:dyDescent="0.25">
      <c r="B173" s="70">
        <v>3294</v>
      </c>
      <c r="C173" s="305" t="s">
        <v>106</v>
      </c>
      <c r="D173" s="306"/>
      <c r="E173" s="307"/>
      <c r="F173" s="21">
        <v>13612.5</v>
      </c>
      <c r="G173" s="262"/>
      <c r="H173" s="16">
        <f>G540</f>
        <v>11599.44</v>
      </c>
      <c r="I173" s="278">
        <f t="shared" si="47"/>
        <v>85.21168044077136</v>
      </c>
      <c r="J173" s="71"/>
    </row>
    <row r="174" spans="2:13" x14ac:dyDescent="0.25">
      <c r="B174" s="70">
        <v>3295</v>
      </c>
      <c r="C174" s="305" t="s">
        <v>107</v>
      </c>
      <c r="D174" s="306"/>
      <c r="E174" s="307"/>
      <c r="F174" s="21">
        <v>83123</v>
      </c>
      <c r="G174" s="262"/>
      <c r="H174" s="16">
        <f>G541+G653</f>
        <v>85440.38</v>
      </c>
      <c r="I174" s="278">
        <f t="shared" si="47"/>
        <v>102.78789264102595</v>
      </c>
      <c r="J174" s="71"/>
      <c r="K174" s="252"/>
      <c r="M174" s="252"/>
    </row>
    <row r="175" spans="2:13" x14ac:dyDescent="0.25">
      <c r="B175" s="70">
        <v>3296</v>
      </c>
      <c r="C175" s="305" t="s">
        <v>108</v>
      </c>
      <c r="D175" s="306"/>
      <c r="E175" s="307"/>
      <c r="F175" s="21">
        <v>0</v>
      </c>
      <c r="G175" s="262"/>
      <c r="H175" s="16">
        <v>0</v>
      </c>
      <c r="I175" s="278" t="e">
        <f t="shared" si="47"/>
        <v>#DIV/0!</v>
      </c>
      <c r="J175" s="71"/>
      <c r="K175" s="252"/>
    </row>
    <row r="176" spans="2:13" x14ac:dyDescent="0.25">
      <c r="B176" s="70">
        <v>3299</v>
      </c>
      <c r="C176" s="305" t="s">
        <v>103</v>
      </c>
      <c r="D176" s="306"/>
      <c r="E176" s="307"/>
      <c r="F176" s="21">
        <v>3147.5</v>
      </c>
      <c r="G176" s="262"/>
      <c r="H176" s="16">
        <f>G495+G542+G554+G858</f>
        <v>1502.37</v>
      </c>
      <c r="I176" s="278">
        <f t="shared" si="47"/>
        <v>47.732168387609207</v>
      </c>
      <c r="J176" s="71"/>
      <c r="K176" s="252"/>
      <c r="M176" s="252"/>
    </row>
    <row r="177" spans="2:13" x14ac:dyDescent="0.25">
      <c r="B177" s="215" t="s">
        <v>569</v>
      </c>
      <c r="C177" s="302" t="s">
        <v>155</v>
      </c>
      <c r="D177" s="303"/>
      <c r="E177" s="304"/>
      <c r="F177" s="210"/>
      <c r="G177" s="263">
        <v>1187000</v>
      </c>
      <c r="H177" s="204">
        <f>H144-H178-H179-H180</f>
        <v>1168710.48</v>
      </c>
      <c r="I177" s="279"/>
      <c r="J177" s="253"/>
      <c r="K177" s="252"/>
      <c r="M177" s="115"/>
    </row>
    <row r="178" spans="2:13" x14ac:dyDescent="0.25">
      <c r="B178" s="215" t="s">
        <v>578</v>
      </c>
      <c r="C178" s="302" t="s">
        <v>156</v>
      </c>
      <c r="D178" s="303"/>
      <c r="E178" s="304"/>
      <c r="F178" s="210"/>
      <c r="G178" s="263">
        <v>246000</v>
      </c>
      <c r="H178" s="204">
        <v>115921.1</v>
      </c>
      <c r="I178" s="279"/>
      <c r="J178" s="253"/>
      <c r="K178" s="252"/>
    </row>
    <row r="179" spans="2:13" x14ac:dyDescent="0.25">
      <c r="B179" s="215" t="s">
        <v>576</v>
      </c>
      <c r="C179" s="302" t="s">
        <v>577</v>
      </c>
      <c r="D179" s="303"/>
      <c r="E179" s="304"/>
      <c r="F179" s="210"/>
      <c r="G179" s="263">
        <v>2203000</v>
      </c>
      <c r="H179" s="204">
        <v>1756529.79</v>
      </c>
      <c r="I179" s="279"/>
      <c r="J179" s="253"/>
      <c r="K179" s="252"/>
    </row>
    <row r="180" spans="2:13" x14ac:dyDescent="0.25">
      <c r="B180" s="215" t="s">
        <v>572</v>
      </c>
      <c r="C180" s="302" t="s">
        <v>573</v>
      </c>
      <c r="D180" s="303"/>
      <c r="E180" s="304"/>
      <c r="F180" s="210"/>
      <c r="G180" s="263">
        <v>621000</v>
      </c>
      <c r="H180" s="204">
        <v>255991.56</v>
      </c>
      <c r="I180" s="279"/>
      <c r="J180" s="253"/>
      <c r="K180" s="252"/>
    </row>
    <row r="181" spans="2:13" ht="18.75" customHeight="1" x14ac:dyDescent="0.25">
      <c r="B181" s="66">
        <v>34</v>
      </c>
      <c r="C181" s="468" t="s">
        <v>109</v>
      </c>
      <c r="D181" s="469"/>
      <c r="E181" s="470"/>
      <c r="F181" s="283">
        <f>F182+F184</f>
        <v>102647.08</v>
      </c>
      <c r="G181" s="268">
        <f t="shared" ref="G181:H181" si="48">G182+G184</f>
        <v>96000</v>
      </c>
      <c r="H181" s="58">
        <f t="shared" si="48"/>
        <v>91291.11</v>
      </c>
      <c r="I181" s="275">
        <f t="shared" si="47"/>
        <v>88.936879646259783</v>
      </c>
      <c r="J181" s="67">
        <f>H181/G181*100</f>
        <v>95.094906249999994</v>
      </c>
      <c r="K181" s="252"/>
    </row>
    <row r="182" spans="2:13" ht="17.25" customHeight="1" x14ac:dyDescent="0.25">
      <c r="B182" s="68">
        <v>342</v>
      </c>
      <c r="C182" s="471" t="s">
        <v>110</v>
      </c>
      <c r="D182" s="472"/>
      <c r="E182" s="473"/>
      <c r="F182" s="280">
        <f>SUM(F183)</f>
        <v>59558.11</v>
      </c>
      <c r="G182" s="265">
        <v>55000</v>
      </c>
      <c r="H182" s="31">
        <f>SUM(H183)</f>
        <v>51074.5</v>
      </c>
      <c r="I182" s="277">
        <f t="shared" si="47"/>
        <v>85.755743424363189</v>
      </c>
      <c r="J182" s="69">
        <f>H182/G182*100</f>
        <v>92.86272727272727</v>
      </c>
      <c r="K182" s="252"/>
    </row>
    <row r="183" spans="2:13" ht="39.75" customHeight="1" x14ac:dyDescent="0.25">
      <c r="B183" s="70">
        <v>3423</v>
      </c>
      <c r="C183" s="435" t="s">
        <v>111</v>
      </c>
      <c r="D183" s="334"/>
      <c r="E183" s="436"/>
      <c r="F183" s="22">
        <v>59558.11</v>
      </c>
      <c r="G183" s="264"/>
      <c r="H183" s="17">
        <f>G546+G663</f>
        <v>51074.5</v>
      </c>
      <c r="I183" s="278">
        <f t="shared" si="47"/>
        <v>85.755743424363189</v>
      </c>
      <c r="J183" s="72"/>
      <c r="K183" s="252"/>
    </row>
    <row r="184" spans="2:13" ht="16.5" customHeight="1" x14ac:dyDescent="0.25">
      <c r="B184" s="68">
        <v>343</v>
      </c>
      <c r="C184" s="441" t="s">
        <v>112</v>
      </c>
      <c r="D184" s="442"/>
      <c r="E184" s="443"/>
      <c r="F184" s="280">
        <f>SUM(F185:F187)</f>
        <v>43088.97</v>
      </c>
      <c r="G184" s="265">
        <v>41000</v>
      </c>
      <c r="H184" s="31">
        <f>SUM(H185:H187)</f>
        <v>40216.61</v>
      </c>
      <c r="I184" s="277">
        <f t="shared" si="47"/>
        <v>93.333885678863979</v>
      </c>
      <c r="J184" s="69">
        <f>H184/G184*100</f>
        <v>98.089292682926839</v>
      </c>
      <c r="K184" s="252"/>
    </row>
    <row r="185" spans="2:13" ht="25.5" customHeight="1" x14ac:dyDescent="0.25">
      <c r="B185" s="70">
        <v>3431</v>
      </c>
      <c r="C185" s="435" t="s">
        <v>113</v>
      </c>
      <c r="D185" s="334"/>
      <c r="E185" s="436"/>
      <c r="F185" s="22">
        <v>28005.73</v>
      </c>
      <c r="G185" s="264"/>
      <c r="H185" s="17">
        <f>G548+G860+G929</f>
        <v>25273.14</v>
      </c>
      <c r="I185" s="278">
        <f t="shared" si="47"/>
        <v>90.242746752182498</v>
      </c>
      <c r="J185" s="72"/>
      <c r="K185" s="252"/>
      <c r="M185" s="252"/>
    </row>
    <row r="186" spans="2:13" x14ac:dyDescent="0.25">
      <c r="B186" s="70">
        <v>3433</v>
      </c>
      <c r="C186" s="435" t="s">
        <v>114</v>
      </c>
      <c r="D186" s="334"/>
      <c r="E186" s="436"/>
      <c r="F186" s="22">
        <v>1482.62</v>
      </c>
      <c r="G186" s="264"/>
      <c r="H186" s="17">
        <f>G549+G861</f>
        <v>175.43</v>
      </c>
      <c r="I186" s="278">
        <f t="shared" si="47"/>
        <v>11.832431776180007</v>
      </c>
      <c r="J186" s="72"/>
      <c r="K186" s="252"/>
      <c r="M186" s="252"/>
    </row>
    <row r="187" spans="2:13" ht="19.5" customHeight="1" x14ac:dyDescent="0.25">
      <c r="B187" s="70">
        <v>3434</v>
      </c>
      <c r="C187" s="435" t="s">
        <v>115</v>
      </c>
      <c r="D187" s="334"/>
      <c r="E187" s="436"/>
      <c r="F187" s="22">
        <v>13600.62</v>
      </c>
      <c r="G187" s="264"/>
      <c r="H187" s="17">
        <f>G550</f>
        <v>14768.04</v>
      </c>
      <c r="I187" s="278">
        <f t="shared" si="47"/>
        <v>108.58357927800351</v>
      </c>
      <c r="J187" s="72"/>
      <c r="K187" s="252"/>
    </row>
    <row r="188" spans="2:13" x14ac:dyDescent="0.25">
      <c r="B188" s="215" t="s">
        <v>569</v>
      </c>
      <c r="C188" s="302" t="s">
        <v>155</v>
      </c>
      <c r="D188" s="303"/>
      <c r="E188" s="304"/>
      <c r="F188" s="210"/>
      <c r="G188" s="263">
        <v>55000</v>
      </c>
      <c r="H188" s="204">
        <f>H181-H189</f>
        <v>56864</v>
      </c>
      <c r="I188" s="279"/>
      <c r="J188" s="253"/>
      <c r="K188" s="115"/>
      <c r="M188" s="115"/>
    </row>
    <row r="189" spans="2:13" x14ac:dyDescent="0.25">
      <c r="B189" s="215" t="s">
        <v>576</v>
      </c>
      <c r="C189" s="302" t="s">
        <v>577</v>
      </c>
      <c r="D189" s="303"/>
      <c r="E189" s="304"/>
      <c r="F189" s="210"/>
      <c r="G189" s="263">
        <v>41000</v>
      </c>
      <c r="H189" s="204">
        <v>34427.11</v>
      </c>
      <c r="I189" s="279"/>
      <c r="J189" s="253"/>
    </row>
    <row r="190" spans="2:13" x14ac:dyDescent="0.25">
      <c r="B190" s="66">
        <v>35</v>
      </c>
      <c r="C190" s="444" t="s">
        <v>116</v>
      </c>
      <c r="D190" s="391"/>
      <c r="E190" s="445"/>
      <c r="F190" s="283">
        <f>F191+F193</f>
        <v>35918.92</v>
      </c>
      <c r="G190" s="268">
        <f t="shared" ref="G190:H190" si="49">G191+G193</f>
        <v>220000</v>
      </c>
      <c r="H190" s="58">
        <f t="shared" si="49"/>
        <v>92020.73</v>
      </c>
      <c r="I190" s="275">
        <f t="shared" si="47"/>
        <v>256.19013600631644</v>
      </c>
      <c r="J190" s="67">
        <f>H190/G190*100</f>
        <v>41.827604545454541</v>
      </c>
    </row>
    <row r="191" spans="2:13" ht="23.25" customHeight="1" x14ac:dyDescent="0.25">
      <c r="B191" s="68">
        <v>351</v>
      </c>
      <c r="C191" s="441" t="s">
        <v>117</v>
      </c>
      <c r="D191" s="442"/>
      <c r="E191" s="443"/>
      <c r="F191" s="280">
        <f>SUM(F192)</f>
        <v>25320.55</v>
      </c>
      <c r="G191" s="265">
        <v>200000</v>
      </c>
      <c r="H191" s="31">
        <f>SUM(H192)</f>
        <v>72378</v>
      </c>
      <c r="I191" s="277">
        <f t="shared" si="47"/>
        <v>285.84687141472045</v>
      </c>
      <c r="J191" s="69">
        <f>H191/G191*100</f>
        <v>36.189</v>
      </c>
    </row>
    <row r="192" spans="2:13" ht="25.5" customHeight="1" x14ac:dyDescent="0.25">
      <c r="B192" s="70">
        <v>3512</v>
      </c>
      <c r="C192" s="435" t="s">
        <v>117</v>
      </c>
      <c r="D192" s="334"/>
      <c r="E192" s="436"/>
      <c r="F192" s="22">
        <v>25320.55</v>
      </c>
      <c r="G192" s="264"/>
      <c r="H192" s="17">
        <f>G655+G814+G818</f>
        <v>72378</v>
      </c>
      <c r="I192" s="278">
        <f t="shared" si="47"/>
        <v>285.84687141472045</v>
      </c>
      <c r="J192" s="72"/>
    </row>
    <row r="193" spans="2:13" ht="36.75" customHeight="1" x14ac:dyDescent="0.25">
      <c r="B193" s="68">
        <v>352</v>
      </c>
      <c r="C193" s="441" t="s">
        <v>118</v>
      </c>
      <c r="D193" s="442"/>
      <c r="E193" s="443"/>
      <c r="F193" s="280">
        <f>SUM(F194)</f>
        <v>10598.37</v>
      </c>
      <c r="G193" s="265">
        <v>20000</v>
      </c>
      <c r="H193" s="31">
        <f>SUM(H194)</f>
        <v>19642.73</v>
      </c>
      <c r="I193" s="277">
        <f t="shared" si="47"/>
        <v>185.33727356187791</v>
      </c>
      <c r="J193" s="69">
        <f>H193/G193*100</f>
        <v>98.213650000000001</v>
      </c>
    </row>
    <row r="194" spans="2:13" ht="24.75" customHeight="1" x14ac:dyDescent="0.25">
      <c r="B194" s="70">
        <v>3523</v>
      </c>
      <c r="C194" s="435" t="s">
        <v>119</v>
      </c>
      <c r="D194" s="334"/>
      <c r="E194" s="436"/>
      <c r="F194" s="22">
        <v>10598.37</v>
      </c>
      <c r="G194" s="264"/>
      <c r="H194" s="17">
        <f>G795</f>
        <v>19642.73</v>
      </c>
      <c r="I194" s="278">
        <f t="shared" si="47"/>
        <v>185.33727356187791</v>
      </c>
      <c r="J194" s="72"/>
    </row>
    <row r="195" spans="2:13" x14ac:dyDescent="0.25">
      <c r="B195" s="215" t="s">
        <v>569</v>
      </c>
      <c r="C195" s="302" t="s">
        <v>155</v>
      </c>
      <c r="D195" s="303"/>
      <c r="E195" s="304"/>
      <c r="F195" s="210"/>
      <c r="G195" s="263">
        <v>120000</v>
      </c>
      <c r="H195" s="204">
        <v>92020.73</v>
      </c>
      <c r="I195" s="279"/>
      <c r="J195" s="253"/>
      <c r="M195" s="115"/>
    </row>
    <row r="196" spans="2:13" x14ac:dyDescent="0.25">
      <c r="B196" s="215" t="s">
        <v>576</v>
      </c>
      <c r="C196" s="302" t="s">
        <v>577</v>
      </c>
      <c r="D196" s="303"/>
      <c r="E196" s="304"/>
      <c r="F196" s="210"/>
      <c r="G196" s="263">
        <v>100000</v>
      </c>
      <c r="H196" s="204">
        <v>0</v>
      </c>
      <c r="I196" s="279"/>
      <c r="J196" s="253"/>
    </row>
    <row r="197" spans="2:13" ht="24.75" customHeight="1" x14ac:dyDescent="0.25">
      <c r="B197" s="66">
        <v>37</v>
      </c>
      <c r="C197" s="444" t="s">
        <v>120</v>
      </c>
      <c r="D197" s="391"/>
      <c r="E197" s="445"/>
      <c r="F197" s="283">
        <f>F198</f>
        <v>749218.48</v>
      </c>
      <c r="G197" s="268">
        <f t="shared" ref="G197:H197" si="50">G198</f>
        <v>1294000</v>
      </c>
      <c r="H197" s="58">
        <f t="shared" si="50"/>
        <v>1199360.76</v>
      </c>
      <c r="I197" s="275">
        <f t="shared" ref="I197:I232" si="51">H197/F197*100</f>
        <v>160.08157727235985</v>
      </c>
      <c r="J197" s="67">
        <f>H197/G197*100</f>
        <v>92.686302936630611</v>
      </c>
    </row>
    <row r="198" spans="2:13" ht="24.75" customHeight="1" x14ac:dyDescent="0.25">
      <c r="B198" s="68">
        <v>372</v>
      </c>
      <c r="C198" s="441" t="s">
        <v>121</v>
      </c>
      <c r="D198" s="442"/>
      <c r="E198" s="443"/>
      <c r="F198" s="280">
        <f>SUM(F199:F200)</f>
        <v>749218.48</v>
      </c>
      <c r="G198" s="265">
        <v>1294000</v>
      </c>
      <c r="H198" s="31">
        <f>SUM(H199:H200)</f>
        <v>1199360.76</v>
      </c>
      <c r="I198" s="277">
        <f t="shared" si="51"/>
        <v>160.08157727235985</v>
      </c>
      <c r="J198" s="69">
        <f>H198/G198*100</f>
        <v>92.686302936630611</v>
      </c>
    </row>
    <row r="199" spans="2:13" ht="24.75" customHeight="1" x14ac:dyDescent="0.25">
      <c r="B199" s="70">
        <v>3721</v>
      </c>
      <c r="C199" s="435" t="s">
        <v>122</v>
      </c>
      <c r="D199" s="334"/>
      <c r="E199" s="436"/>
      <c r="F199" s="22">
        <v>669115</v>
      </c>
      <c r="G199" s="264"/>
      <c r="H199" s="17">
        <f>G719+G742+G746+G751+G878</f>
        <v>1109455</v>
      </c>
      <c r="I199" s="278">
        <f t="shared" si="51"/>
        <v>165.80931528959894</v>
      </c>
      <c r="J199" s="72"/>
      <c r="K199" s="252"/>
      <c r="M199" s="252"/>
    </row>
    <row r="200" spans="2:13" ht="24" customHeight="1" x14ac:dyDescent="0.25">
      <c r="B200" s="70">
        <v>3722</v>
      </c>
      <c r="C200" s="435" t="s">
        <v>123</v>
      </c>
      <c r="D200" s="334"/>
      <c r="E200" s="436"/>
      <c r="F200" s="22">
        <v>80103.48</v>
      </c>
      <c r="G200" s="264"/>
      <c r="H200" s="17">
        <f>G723+G737+G747</f>
        <v>89905.76</v>
      </c>
      <c r="I200" s="278">
        <f t="shared" si="51"/>
        <v>112.23702141280253</v>
      </c>
      <c r="J200" s="72"/>
    </row>
    <row r="201" spans="2:13" x14ac:dyDescent="0.25">
      <c r="B201" s="215" t="s">
        <v>569</v>
      </c>
      <c r="C201" s="302" t="s">
        <v>155</v>
      </c>
      <c r="D201" s="303"/>
      <c r="E201" s="304"/>
      <c r="F201" s="210"/>
      <c r="G201" s="263">
        <v>1294000</v>
      </c>
      <c r="H201" s="204">
        <f>H197-H202</f>
        <v>1197260.76</v>
      </c>
      <c r="I201" s="279"/>
      <c r="J201" s="253"/>
      <c r="M201" s="115"/>
    </row>
    <row r="202" spans="2:13" x14ac:dyDescent="0.25">
      <c r="B202" s="215" t="s">
        <v>572</v>
      </c>
      <c r="C202" s="302" t="s">
        <v>573</v>
      </c>
      <c r="D202" s="303"/>
      <c r="E202" s="304"/>
      <c r="F202" s="210"/>
      <c r="G202" s="263">
        <v>0</v>
      </c>
      <c r="H202" s="204">
        <v>2100</v>
      </c>
      <c r="I202" s="279"/>
      <c r="J202" s="253"/>
      <c r="M202" s="115"/>
    </row>
    <row r="203" spans="2:13" x14ac:dyDescent="0.25">
      <c r="B203" s="66">
        <v>38</v>
      </c>
      <c r="C203" s="444" t="s">
        <v>124</v>
      </c>
      <c r="D203" s="391"/>
      <c r="E203" s="445"/>
      <c r="F203" s="283">
        <f>F204+F206+F208</f>
        <v>818414.64</v>
      </c>
      <c r="G203" s="268">
        <f t="shared" ref="G203:H203" si="52">G204+G206+G208</f>
        <v>669000</v>
      </c>
      <c r="H203" s="58">
        <f t="shared" si="52"/>
        <v>611612.94999999995</v>
      </c>
      <c r="I203" s="275">
        <f t="shared" si="51"/>
        <v>74.731428313647953</v>
      </c>
      <c r="J203" s="67">
        <f>H203/G203*100</f>
        <v>91.421965620328834</v>
      </c>
    </row>
    <row r="204" spans="2:13" x14ac:dyDescent="0.25">
      <c r="B204" s="68">
        <v>381</v>
      </c>
      <c r="C204" s="441" t="s">
        <v>53</v>
      </c>
      <c r="D204" s="442"/>
      <c r="E204" s="443"/>
      <c r="F204" s="280">
        <f>SUM(F205)</f>
        <v>405142</v>
      </c>
      <c r="G204" s="265">
        <v>669000</v>
      </c>
      <c r="H204" s="31">
        <f>SUM(H205)</f>
        <v>611612.94999999995</v>
      </c>
      <c r="I204" s="277">
        <f t="shared" si="51"/>
        <v>150.96261310849036</v>
      </c>
      <c r="J204" s="69">
        <f>H204/G204*100</f>
        <v>91.421965620328834</v>
      </c>
    </row>
    <row r="205" spans="2:13" x14ac:dyDescent="0.25">
      <c r="B205" s="70">
        <v>3811</v>
      </c>
      <c r="C205" s="435" t="s">
        <v>125</v>
      </c>
      <c r="D205" s="334"/>
      <c r="E205" s="436"/>
      <c r="F205" s="22">
        <v>405142</v>
      </c>
      <c r="G205" s="264"/>
      <c r="H205" s="17">
        <f>G499+G578+G702+G711+G728+G753+G763+G767+G771+G778+G785+G807+G883+G899+G957</f>
        <v>611612.94999999995</v>
      </c>
      <c r="I205" s="278">
        <f t="shared" si="51"/>
        <v>150.96261310849036</v>
      </c>
      <c r="J205" s="72"/>
    </row>
    <row r="206" spans="2:13" x14ac:dyDescent="0.25">
      <c r="B206" s="68">
        <v>382</v>
      </c>
      <c r="C206" s="441" t="s">
        <v>54</v>
      </c>
      <c r="D206" s="442"/>
      <c r="E206" s="443"/>
      <c r="F206" s="280">
        <f>SUM(F207)</f>
        <v>112172.39</v>
      </c>
      <c r="G206" s="265">
        <v>0</v>
      </c>
      <c r="H206" s="31">
        <f>SUM(H207)</f>
        <v>0</v>
      </c>
      <c r="I206" s="277">
        <f t="shared" si="51"/>
        <v>0</v>
      </c>
      <c r="J206" s="69" t="e">
        <f>H206/G206*100</f>
        <v>#DIV/0!</v>
      </c>
    </row>
    <row r="207" spans="2:13" ht="25.5" customHeight="1" x14ac:dyDescent="0.25">
      <c r="B207" s="70">
        <v>3821</v>
      </c>
      <c r="C207" s="435" t="s">
        <v>126</v>
      </c>
      <c r="D207" s="334"/>
      <c r="E207" s="436"/>
      <c r="F207" s="22">
        <v>112172.39</v>
      </c>
      <c r="G207" s="264"/>
      <c r="H207" s="17">
        <f>G787</f>
        <v>0</v>
      </c>
      <c r="I207" s="278">
        <f t="shared" si="51"/>
        <v>0</v>
      </c>
      <c r="J207" s="72"/>
    </row>
    <row r="208" spans="2:13" x14ac:dyDescent="0.25">
      <c r="B208" s="68">
        <v>386</v>
      </c>
      <c r="C208" s="441" t="s">
        <v>127</v>
      </c>
      <c r="D208" s="442"/>
      <c r="E208" s="443"/>
      <c r="F208" s="280">
        <f>SUM(F209)</f>
        <v>301100.25</v>
      </c>
      <c r="G208" s="265">
        <v>0</v>
      </c>
      <c r="H208" s="31">
        <f>SUM(H209)</f>
        <v>0</v>
      </c>
      <c r="I208" s="284">
        <f t="shared" si="51"/>
        <v>0</v>
      </c>
      <c r="J208" s="69" t="e">
        <f>H208/G208*100</f>
        <v>#DIV/0!</v>
      </c>
    </row>
    <row r="209" spans="2:13" ht="36" customHeight="1" x14ac:dyDescent="0.25">
      <c r="B209" s="70">
        <v>3861</v>
      </c>
      <c r="C209" s="435" t="s">
        <v>128</v>
      </c>
      <c r="D209" s="334"/>
      <c r="E209" s="436"/>
      <c r="F209" s="22">
        <v>301100.25</v>
      </c>
      <c r="G209" s="264"/>
      <c r="H209" s="17">
        <v>0</v>
      </c>
      <c r="I209" s="285">
        <f t="shared" si="51"/>
        <v>0</v>
      </c>
      <c r="J209" s="72"/>
    </row>
    <row r="210" spans="2:13" x14ac:dyDescent="0.25">
      <c r="B210" s="215" t="s">
        <v>569</v>
      </c>
      <c r="C210" s="302" t="s">
        <v>155</v>
      </c>
      <c r="D210" s="303"/>
      <c r="E210" s="304"/>
      <c r="F210" s="210"/>
      <c r="G210" s="263">
        <v>598000</v>
      </c>
      <c r="H210" s="204">
        <f>H203-H211-H212-H213</f>
        <v>601612.94999999995</v>
      </c>
      <c r="I210" s="279"/>
      <c r="J210" s="253"/>
      <c r="M210" s="115"/>
    </row>
    <row r="211" spans="2:13" x14ac:dyDescent="0.25">
      <c r="B211" s="215" t="s">
        <v>576</v>
      </c>
      <c r="C211" s="302" t="s">
        <v>577</v>
      </c>
      <c r="D211" s="303"/>
      <c r="E211" s="304"/>
      <c r="F211" s="210"/>
      <c r="G211" s="263">
        <v>50000</v>
      </c>
      <c r="H211" s="204">
        <v>0</v>
      </c>
      <c r="I211" s="279"/>
      <c r="J211" s="253"/>
    </row>
    <row r="212" spans="2:13" x14ac:dyDescent="0.25">
      <c r="B212" s="215" t="s">
        <v>572</v>
      </c>
      <c r="C212" s="302" t="s">
        <v>573</v>
      </c>
      <c r="D212" s="303"/>
      <c r="E212" s="304"/>
      <c r="F212" s="210"/>
      <c r="G212" s="263">
        <v>1000</v>
      </c>
      <c r="H212" s="204">
        <v>0</v>
      </c>
      <c r="I212" s="279"/>
      <c r="J212" s="253"/>
    </row>
    <row r="213" spans="2:13" x14ac:dyDescent="0.25">
      <c r="B213" s="215" t="s">
        <v>579</v>
      </c>
      <c r="C213" s="302" t="s">
        <v>158</v>
      </c>
      <c r="D213" s="303"/>
      <c r="E213" s="304"/>
      <c r="F213" s="210"/>
      <c r="G213" s="263">
        <v>20000</v>
      </c>
      <c r="H213" s="204">
        <v>10000</v>
      </c>
      <c r="I213" s="279"/>
      <c r="J213" s="253"/>
    </row>
    <row r="214" spans="2:13" ht="15" customHeight="1" x14ac:dyDescent="0.25">
      <c r="B214" s="64">
        <v>4</v>
      </c>
      <c r="C214" s="446" t="s">
        <v>8</v>
      </c>
      <c r="D214" s="337"/>
      <c r="E214" s="447"/>
      <c r="F214" s="76">
        <f>F215+F219+F242</f>
        <v>2998706.93</v>
      </c>
      <c r="G214" s="269">
        <f>G215+G219+G242</f>
        <v>1634000</v>
      </c>
      <c r="H214" s="47">
        <f>H215+H219+H242</f>
        <v>1393870.9400000002</v>
      </c>
      <c r="I214" s="286">
        <f t="shared" si="51"/>
        <v>46.482399665511828</v>
      </c>
      <c r="J214" s="65">
        <f>H214/G214*100</f>
        <v>85.304219094247259</v>
      </c>
    </row>
    <row r="215" spans="2:13" ht="27" customHeight="1" x14ac:dyDescent="0.25">
      <c r="B215" s="66">
        <v>41</v>
      </c>
      <c r="C215" s="444" t="s">
        <v>133</v>
      </c>
      <c r="D215" s="391"/>
      <c r="E215" s="445"/>
      <c r="F215" s="283">
        <f>F216</f>
        <v>1110</v>
      </c>
      <c r="G215" s="268">
        <f t="shared" ref="G215:H215" si="53">G216</f>
        <v>20000</v>
      </c>
      <c r="H215" s="58">
        <f t="shared" si="53"/>
        <v>18600</v>
      </c>
      <c r="I215" s="275">
        <f t="shared" si="51"/>
        <v>1675.6756756756758</v>
      </c>
      <c r="J215" s="67">
        <f>H215/G215*100</f>
        <v>93</v>
      </c>
    </row>
    <row r="216" spans="2:13" x14ac:dyDescent="0.25">
      <c r="B216" s="68">
        <v>411</v>
      </c>
      <c r="C216" s="441" t="s">
        <v>134</v>
      </c>
      <c r="D216" s="442"/>
      <c r="E216" s="443"/>
      <c r="F216" s="280">
        <f>SUM(F217)</f>
        <v>1110</v>
      </c>
      <c r="G216" s="265">
        <v>20000</v>
      </c>
      <c r="H216" s="31">
        <f>SUM(H217)</f>
        <v>18600</v>
      </c>
      <c r="I216" s="277">
        <f t="shared" si="51"/>
        <v>1675.6756756756758</v>
      </c>
      <c r="J216" s="69">
        <f>H216/G216*100</f>
        <v>93</v>
      </c>
    </row>
    <row r="217" spans="2:13" x14ac:dyDescent="0.25">
      <c r="B217" s="70">
        <v>4111</v>
      </c>
      <c r="C217" s="435" t="s">
        <v>56</v>
      </c>
      <c r="D217" s="334"/>
      <c r="E217" s="436"/>
      <c r="F217" s="22">
        <v>1110</v>
      </c>
      <c r="G217" s="264"/>
      <c r="H217" s="17">
        <f>G675</f>
        <v>18600</v>
      </c>
      <c r="I217" s="278">
        <f t="shared" si="51"/>
        <v>1675.6756756756758</v>
      </c>
      <c r="J217" s="77"/>
    </row>
    <row r="218" spans="2:13" ht="23.25" customHeight="1" x14ac:dyDescent="0.25">
      <c r="B218" s="215" t="s">
        <v>583</v>
      </c>
      <c r="C218" s="302" t="s">
        <v>584</v>
      </c>
      <c r="D218" s="303"/>
      <c r="E218" s="304"/>
      <c r="F218" s="217"/>
      <c r="G218" s="270">
        <v>20000</v>
      </c>
      <c r="H218" s="219">
        <v>18600</v>
      </c>
      <c r="I218" s="279"/>
      <c r="J218" s="229"/>
    </row>
    <row r="219" spans="2:13" ht="24.75" customHeight="1" x14ac:dyDescent="0.25">
      <c r="B219" s="66">
        <v>42</v>
      </c>
      <c r="C219" s="444" t="s">
        <v>135</v>
      </c>
      <c r="D219" s="391"/>
      <c r="E219" s="445"/>
      <c r="F219" s="283">
        <f>F220+F224+F231+F233</f>
        <v>1968001.1400000001</v>
      </c>
      <c r="G219" s="268">
        <f>G220+G224+G229+G231+G233</f>
        <v>1388000</v>
      </c>
      <c r="H219" s="58">
        <f>H220+H224+H229+H231+H233</f>
        <v>1311884.9400000002</v>
      </c>
      <c r="I219" s="275">
        <f t="shared" si="51"/>
        <v>66.660781507474127</v>
      </c>
      <c r="J219" s="67">
        <f>H219/G219*100</f>
        <v>94.516206051873212</v>
      </c>
    </row>
    <row r="220" spans="2:13" x14ac:dyDescent="0.25">
      <c r="B220" s="68">
        <v>421</v>
      </c>
      <c r="C220" s="441" t="s">
        <v>136</v>
      </c>
      <c r="D220" s="442"/>
      <c r="E220" s="443"/>
      <c r="F220" s="280">
        <f>SUM(F221:F223)</f>
        <v>1658388.7000000002</v>
      </c>
      <c r="G220" s="265">
        <v>665000</v>
      </c>
      <c r="H220" s="31">
        <f>SUM(H221:H223)</f>
        <v>689736.1</v>
      </c>
      <c r="I220" s="277">
        <f t="shared" si="51"/>
        <v>41.590738045911671</v>
      </c>
      <c r="J220" s="69">
        <f>H220/G220*100</f>
        <v>103.71971428571429</v>
      </c>
    </row>
    <row r="221" spans="2:13" x14ac:dyDescent="0.25">
      <c r="B221" s="70">
        <v>4212</v>
      </c>
      <c r="C221" s="435" t="s">
        <v>137</v>
      </c>
      <c r="D221" s="334"/>
      <c r="E221" s="436"/>
      <c r="F221" s="22">
        <v>1583009.32</v>
      </c>
      <c r="G221" s="264"/>
      <c r="H221" s="17">
        <f>G889</f>
        <v>610048.6</v>
      </c>
      <c r="I221" s="278">
        <f t="shared" si="51"/>
        <v>38.537271530403871</v>
      </c>
      <c r="J221" s="77"/>
    </row>
    <row r="222" spans="2:13" x14ac:dyDescent="0.25">
      <c r="B222" s="70">
        <v>4213</v>
      </c>
      <c r="C222" s="435" t="s">
        <v>138</v>
      </c>
      <c r="D222" s="334"/>
      <c r="E222" s="436"/>
      <c r="F222" s="22">
        <v>0</v>
      </c>
      <c r="G222" s="264"/>
      <c r="H222" s="17">
        <f>G610+G628</f>
        <v>79687.5</v>
      </c>
      <c r="I222" s="278" t="e">
        <f t="shared" si="51"/>
        <v>#DIV/0!</v>
      </c>
      <c r="J222" s="77"/>
    </row>
    <row r="223" spans="2:13" x14ac:dyDescent="0.25">
      <c r="B223" s="70">
        <v>4214</v>
      </c>
      <c r="C223" s="435" t="s">
        <v>139</v>
      </c>
      <c r="D223" s="334"/>
      <c r="E223" s="436"/>
      <c r="F223" s="22">
        <v>75379.38</v>
      </c>
      <c r="G223" s="264"/>
      <c r="H223" s="17">
        <v>0</v>
      </c>
      <c r="I223" s="278">
        <f t="shared" si="51"/>
        <v>0</v>
      </c>
      <c r="J223" s="77"/>
    </row>
    <row r="224" spans="2:13" x14ac:dyDescent="0.25">
      <c r="B224" s="68">
        <v>422</v>
      </c>
      <c r="C224" s="441" t="s">
        <v>140</v>
      </c>
      <c r="D224" s="442"/>
      <c r="E224" s="443"/>
      <c r="F224" s="280">
        <f>SUM(F225:F228)</f>
        <v>226781</v>
      </c>
      <c r="G224" s="265">
        <v>523000</v>
      </c>
      <c r="H224" s="31">
        <f>SUM(H225:H228)</f>
        <v>447637.75</v>
      </c>
      <c r="I224" s="277">
        <f t="shared" si="51"/>
        <v>197.38767798007771</v>
      </c>
      <c r="J224" s="69">
        <f>H224/G224*100</f>
        <v>85.590391969407264</v>
      </c>
    </row>
    <row r="225" spans="2:13" x14ac:dyDescent="0.25">
      <c r="B225" s="70">
        <v>4221</v>
      </c>
      <c r="C225" s="435" t="s">
        <v>141</v>
      </c>
      <c r="D225" s="334"/>
      <c r="E225" s="436"/>
      <c r="F225" s="22">
        <v>6861</v>
      </c>
      <c r="G225" s="264"/>
      <c r="H225" s="17">
        <f>G558+G873+G891</f>
        <v>113947.76</v>
      </c>
      <c r="I225" s="278">
        <f t="shared" si="51"/>
        <v>1660.8039644366709</v>
      </c>
      <c r="J225" s="77"/>
    </row>
    <row r="226" spans="2:13" x14ac:dyDescent="0.25">
      <c r="B226" s="70">
        <v>4222</v>
      </c>
      <c r="C226" s="305" t="s">
        <v>142</v>
      </c>
      <c r="D226" s="306"/>
      <c r="E226" s="307"/>
      <c r="F226" s="22">
        <v>6791</v>
      </c>
      <c r="G226" s="264"/>
      <c r="H226" s="17">
        <f>G559</f>
        <v>14066</v>
      </c>
      <c r="I226" s="278">
        <f t="shared" si="51"/>
        <v>207.12707995876895</v>
      </c>
      <c r="J226" s="72"/>
    </row>
    <row r="227" spans="2:13" x14ac:dyDescent="0.25">
      <c r="B227" s="70">
        <v>4223</v>
      </c>
      <c r="C227" s="305" t="s">
        <v>629</v>
      </c>
      <c r="D227" s="306"/>
      <c r="E227" s="307"/>
      <c r="F227" s="22">
        <v>0</v>
      </c>
      <c r="G227" s="264"/>
      <c r="H227" s="17">
        <f>G560+G571</f>
        <v>18881.239999999998</v>
      </c>
      <c r="I227" s="278"/>
      <c r="J227" s="72"/>
    </row>
    <row r="228" spans="2:13" ht="24" customHeight="1" x14ac:dyDescent="0.25">
      <c r="B228" s="70">
        <v>4227</v>
      </c>
      <c r="C228" s="305" t="s">
        <v>143</v>
      </c>
      <c r="D228" s="306"/>
      <c r="E228" s="307"/>
      <c r="F228" s="22">
        <v>213129</v>
      </c>
      <c r="G228" s="264"/>
      <c r="H228" s="17">
        <f>G636+G657+G892</f>
        <v>300742.75</v>
      </c>
      <c r="I228" s="278">
        <f t="shared" si="51"/>
        <v>141.10831937465102</v>
      </c>
      <c r="J228" s="72"/>
    </row>
    <row r="229" spans="2:13" x14ac:dyDescent="0.25">
      <c r="B229" s="68">
        <v>423</v>
      </c>
      <c r="C229" s="441" t="s">
        <v>585</v>
      </c>
      <c r="D229" s="442"/>
      <c r="E229" s="443"/>
      <c r="F229" s="280">
        <f>SUM(F230)</f>
        <v>0</v>
      </c>
      <c r="G229" s="265">
        <v>150000</v>
      </c>
      <c r="H229" s="280">
        <f t="shared" ref="H229" si="54">SUM(H230)</f>
        <v>144730</v>
      </c>
      <c r="I229" s="277" t="e">
        <f t="shared" ref="I229:I230" si="55">H229/F229*100</f>
        <v>#DIV/0!</v>
      </c>
      <c r="J229" s="69">
        <f>H229/G229*100</f>
        <v>96.486666666666665</v>
      </c>
    </row>
    <row r="230" spans="2:13" x14ac:dyDescent="0.25">
      <c r="B230" s="70">
        <v>4231</v>
      </c>
      <c r="C230" s="435" t="s">
        <v>586</v>
      </c>
      <c r="D230" s="334"/>
      <c r="E230" s="436"/>
      <c r="F230" s="22">
        <v>0</v>
      </c>
      <c r="G230" s="264"/>
      <c r="H230" s="17">
        <f>G562</f>
        <v>144730</v>
      </c>
      <c r="I230" s="278" t="e">
        <f t="shared" si="55"/>
        <v>#DIV/0!</v>
      </c>
      <c r="J230" s="77"/>
    </row>
    <row r="231" spans="2:13" ht="27" customHeight="1" x14ac:dyDescent="0.25">
      <c r="B231" s="68">
        <v>424</v>
      </c>
      <c r="C231" s="378" t="s">
        <v>144</v>
      </c>
      <c r="D231" s="379"/>
      <c r="E231" s="380"/>
      <c r="F231" s="280">
        <f>SUM(F232)</f>
        <v>25075</v>
      </c>
      <c r="G231" s="265">
        <v>30000</v>
      </c>
      <c r="H231" s="31">
        <f>SUM(H232)</f>
        <v>21451.279999999999</v>
      </c>
      <c r="I231" s="277">
        <f t="shared" si="51"/>
        <v>85.54847457627119</v>
      </c>
      <c r="J231" s="69">
        <f>H231/G231*100</f>
        <v>71.504266666666666</v>
      </c>
    </row>
    <row r="232" spans="2:13" x14ac:dyDescent="0.25">
      <c r="B232" s="70">
        <v>4241</v>
      </c>
      <c r="C232" s="305" t="s">
        <v>145</v>
      </c>
      <c r="D232" s="306"/>
      <c r="E232" s="307"/>
      <c r="F232" s="22">
        <v>25075</v>
      </c>
      <c r="G232" s="264"/>
      <c r="H232" s="17">
        <f>G934</f>
        <v>21451.279999999999</v>
      </c>
      <c r="I232" s="278">
        <f t="shared" si="51"/>
        <v>85.54847457627119</v>
      </c>
      <c r="J232" s="72"/>
    </row>
    <row r="233" spans="2:13" x14ac:dyDescent="0.25">
      <c r="B233" s="68">
        <v>426</v>
      </c>
      <c r="C233" s="378" t="s">
        <v>146</v>
      </c>
      <c r="D233" s="379"/>
      <c r="E233" s="380"/>
      <c r="F233" s="280">
        <f>SUM(F234:F236)</f>
        <v>57756.44</v>
      </c>
      <c r="G233" s="265">
        <v>20000</v>
      </c>
      <c r="H233" s="31">
        <f>SUM(H234:H236)</f>
        <v>8329.81</v>
      </c>
      <c r="I233" s="287"/>
      <c r="J233" s="69">
        <f>H233/G233*100</f>
        <v>41.649049999999995</v>
      </c>
    </row>
    <row r="234" spans="2:13" x14ac:dyDescent="0.25">
      <c r="B234" s="70">
        <v>4262</v>
      </c>
      <c r="C234" s="305" t="s">
        <v>150</v>
      </c>
      <c r="D234" s="306"/>
      <c r="E234" s="307"/>
      <c r="F234" s="22">
        <v>20256.439999999999</v>
      </c>
      <c r="G234" s="264"/>
      <c r="H234" s="17">
        <f>G564</f>
        <v>8329.81</v>
      </c>
      <c r="I234" s="285">
        <f t="shared" ref="I234:I247" si="56">H234/F234*100</f>
        <v>41.121786454085715</v>
      </c>
      <c r="J234" s="71"/>
    </row>
    <row r="235" spans="2:13" x14ac:dyDescent="0.25">
      <c r="B235" s="70">
        <v>4263</v>
      </c>
      <c r="C235" s="305" t="s">
        <v>147</v>
      </c>
      <c r="D235" s="306"/>
      <c r="E235" s="307"/>
      <c r="F235" s="22">
        <v>37500</v>
      </c>
      <c r="G235" s="264"/>
      <c r="H235" s="17">
        <v>0</v>
      </c>
      <c r="I235" s="278">
        <f t="shared" si="56"/>
        <v>0</v>
      </c>
      <c r="J235" s="72"/>
    </row>
    <row r="236" spans="2:13" ht="23.25" customHeight="1" x14ac:dyDescent="0.25">
      <c r="B236" s="70">
        <v>4264</v>
      </c>
      <c r="C236" s="305" t="s">
        <v>151</v>
      </c>
      <c r="D236" s="306"/>
      <c r="E236" s="307"/>
      <c r="F236" s="22">
        <v>0</v>
      </c>
      <c r="G236" s="264"/>
      <c r="H236" s="17">
        <v>0</v>
      </c>
      <c r="I236" s="278" t="e">
        <f t="shared" si="56"/>
        <v>#DIV/0!</v>
      </c>
      <c r="J236" s="72"/>
    </row>
    <row r="237" spans="2:13" x14ac:dyDescent="0.25">
      <c r="B237" s="215" t="s">
        <v>569</v>
      </c>
      <c r="C237" s="302" t="s">
        <v>155</v>
      </c>
      <c r="D237" s="303"/>
      <c r="E237" s="304"/>
      <c r="F237" s="210"/>
      <c r="G237" s="263">
        <v>391000</v>
      </c>
      <c r="H237" s="204">
        <f>H219-H238-H239-H240-H241</f>
        <v>202678.41000000018</v>
      </c>
      <c r="I237" s="279"/>
      <c r="J237" s="253"/>
      <c r="M237" s="115"/>
    </row>
    <row r="238" spans="2:13" x14ac:dyDescent="0.25">
      <c r="B238" s="215" t="s">
        <v>578</v>
      </c>
      <c r="C238" s="302" t="s">
        <v>156</v>
      </c>
      <c r="D238" s="303"/>
      <c r="E238" s="304"/>
      <c r="F238" s="210"/>
      <c r="G238" s="263">
        <v>10000</v>
      </c>
      <c r="H238" s="204"/>
      <c r="I238" s="279"/>
      <c r="J238" s="253"/>
    </row>
    <row r="239" spans="2:13" x14ac:dyDescent="0.25">
      <c r="B239" s="215" t="s">
        <v>576</v>
      </c>
      <c r="C239" s="302" t="s">
        <v>577</v>
      </c>
      <c r="D239" s="303"/>
      <c r="E239" s="304"/>
      <c r="F239" s="210"/>
      <c r="G239" s="263">
        <v>714000</v>
      </c>
      <c r="H239" s="204">
        <v>873163.38</v>
      </c>
      <c r="I239" s="279"/>
      <c r="J239" s="253"/>
    </row>
    <row r="240" spans="2:13" x14ac:dyDescent="0.25">
      <c r="B240" s="215" t="s">
        <v>572</v>
      </c>
      <c r="C240" s="302" t="s">
        <v>573</v>
      </c>
      <c r="D240" s="303"/>
      <c r="E240" s="304"/>
      <c r="F240" s="210"/>
      <c r="G240" s="263">
        <v>245000</v>
      </c>
      <c r="H240" s="204">
        <v>221493.15</v>
      </c>
      <c r="I240" s="279"/>
      <c r="J240" s="253"/>
    </row>
    <row r="241" spans="2:13" ht="25.5" customHeight="1" x14ac:dyDescent="0.25">
      <c r="B241" s="215" t="s">
        <v>583</v>
      </c>
      <c r="C241" s="302" t="s">
        <v>584</v>
      </c>
      <c r="D241" s="303"/>
      <c r="E241" s="304"/>
      <c r="F241" s="210"/>
      <c r="G241" s="263">
        <v>28000</v>
      </c>
      <c r="H241" s="204">
        <v>14550</v>
      </c>
      <c r="I241" s="279"/>
      <c r="J241" s="253"/>
    </row>
    <row r="242" spans="2:13" ht="23.25" customHeight="1" x14ac:dyDescent="0.25">
      <c r="B242" s="66">
        <v>45</v>
      </c>
      <c r="C242" s="475" t="s">
        <v>148</v>
      </c>
      <c r="D242" s="381"/>
      <c r="E242" s="476"/>
      <c r="F242" s="283">
        <f>F243</f>
        <v>1029595.79</v>
      </c>
      <c r="G242" s="268">
        <f t="shared" ref="G242:H242" si="57">G243</f>
        <v>226000</v>
      </c>
      <c r="H242" s="58">
        <f t="shared" si="57"/>
        <v>63386</v>
      </c>
      <c r="I242" s="288">
        <f t="shared" si="56"/>
        <v>6.1563965796713287</v>
      </c>
      <c r="J242" s="67">
        <f>H242/G242*100</f>
        <v>28.046902654867257</v>
      </c>
    </row>
    <row r="243" spans="2:13" x14ac:dyDescent="0.25">
      <c r="B243" s="68">
        <v>451</v>
      </c>
      <c r="C243" s="378" t="s">
        <v>149</v>
      </c>
      <c r="D243" s="379"/>
      <c r="E243" s="380"/>
      <c r="F243" s="280">
        <f>SUM(F244)</f>
        <v>1029595.79</v>
      </c>
      <c r="G243" s="265">
        <v>226000</v>
      </c>
      <c r="H243" s="31">
        <f>SUM(H244)</f>
        <v>63386</v>
      </c>
      <c r="I243" s="289">
        <f t="shared" si="56"/>
        <v>6.1563965796713287</v>
      </c>
      <c r="J243" s="69">
        <f>H243/G243*100</f>
        <v>28.046902654867257</v>
      </c>
    </row>
    <row r="244" spans="2:13" ht="25.5" customHeight="1" x14ac:dyDescent="0.25">
      <c r="B244" s="70">
        <v>4511</v>
      </c>
      <c r="C244" s="305" t="s">
        <v>149</v>
      </c>
      <c r="D244" s="306"/>
      <c r="E244" s="307"/>
      <c r="F244" s="22">
        <v>1029595.79</v>
      </c>
      <c r="G244" s="264"/>
      <c r="H244" s="17">
        <f>G573+G612</f>
        <v>63386</v>
      </c>
      <c r="I244" s="290">
        <f t="shared" si="56"/>
        <v>6.1563965796713287</v>
      </c>
      <c r="J244" s="72"/>
    </row>
    <row r="245" spans="2:13" x14ac:dyDescent="0.25">
      <c r="B245" s="215" t="s">
        <v>569</v>
      </c>
      <c r="C245" s="302" t="s">
        <v>155</v>
      </c>
      <c r="D245" s="303"/>
      <c r="E245" s="304"/>
      <c r="F245" s="210"/>
      <c r="G245" s="263">
        <v>11000</v>
      </c>
      <c r="H245" s="204">
        <v>0</v>
      </c>
      <c r="I245" s="279"/>
      <c r="J245" s="253"/>
      <c r="M245" s="115"/>
    </row>
    <row r="246" spans="2:13" x14ac:dyDescent="0.25">
      <c r="B246" s="215" t="s">
        <v>576</v>
      </c>
      <c r="C246" s="302" t="s">
        <v>577</v>
      </c>
      <c r="D246" s="303"/>
      <c r="E246" s="304"/>
      <c r="F246" s="210"/>
      <c r="G246" s="263">
        <v>215000</v>
      </c>
      <c r="H246" s="204">
        <v>63386</v>
      </c>
      <c r="I246" s="279"/>
      <c r="J246" s="253"/>
    </row>
    <row r="247" spans="2:13" ht="15.75" thickBot="1" x14ac:dyDescent="0.3">
      <c r="B247" s="78"/>
      <c r="C247" s="477" t="s">
        <v>152</v>
      </c>
      <c r="D247" s="478"/>
      <c r="E247" s="479"/>
      <c r="F247" s="79">
        <f>F135+F214</f>
        <v>9864828.2100000009</v>
      </c>
      <c r="G247" s="271">
        <f>G135+G214</f>
        <v>10372000</v>
      </c>
      <c r="H247" s="80">
        <f>H135+H214</f>
        <v>8972495.5800000001</v>
      </c>
      <c r="I247" s="81">
        <f t="shared" si="56"/>
        <v>90.954402742711309</v>
      </c>
      <c r="J247" s="82">
        <f>H247/G247*100</f>
        <v>86.506899151561896</v>
      </c>
      <c r="M247" s="115"/>
    </row>
    <row r="248" spans="2:13" x14ac:dyDescent="0.25">
      <c r="B248" s="44"/>
      <c r="C248" s="306"/>
      <c r="D248" s="306"/>
      <c r="E248" s="306"/>
      <c r="F248" s="22"/>
      <c r="G248" s="22"/>
      <c r="H248" s="22"/>
      <c r="I248" s="61"/>
      <c r="J248" s="61"/>
    </row>
    <row r="249" spans="2:13" x14ac:dyDescent="0.25">
      <c r="B249" s="44"/>
      <c r="C249" s="60"/>
      <c r="D249" s="60"/>
      <c r="E249" s="60"/>
      <c r="F249" s="22"/>
      <c r="G249" s="22"/>
      <c r="H249" s="22"/>
      <c r="I249" s="61"/>
      <c r="J249" s="61"/>
    </row>
    <row r="250" spans="2:13" x14ac:dyDescent="0.25">
      <c r="B250" s="44"/>
      <c r="C250" s="60"/>
      <c r="D250" s="60"/>
      <c r="E250" s="60"/>
      <c r="F250" s="22"/>
      <c r="G250" s="22"/>
      <c r="H250" s="22"/>
      <c r="I250" s="61"/>
      <c r="J250" s="61"/>
    </row>
    <row r="251" spans="2:13" x14ac:dyDescent="0.25">
      <c r="B251" s="44"/>
      <c r="C251" s="60"/>
      <c r="D251" s="60"/>
      <c r="E251" s="60"/>
      <c r="F251" s="22"/>
      <c r="G251" s="22"/>
      <c r="H251" s="22"/>
      <c r="I251" s="61"/>
      <c r="J251" s="61"/>
    </row>
    <row r="252" spans="2:13" x14ac:dyDescent="0.25">
      <c r="B252" s="44"/>
      <c r="C252" s="60"/>
      <c r="D252" s="60"/>
      <c r="E252" s="60"/>
      <c r="F252" s="22"/>
      <c r="G252" s="22"/>
      <c r="H252" s="22"/>
      <c r="I252" s="61"/>
      <c r="J252" s="61"/>
    </row>
    <row r="253" spans="2:13" x14ac:dyDescent="0.25">
      <c r="B253" s="44"/>
      <c r="C253" s="60"/>
      <c r="D253" s="60"/>
      <c r="E253" s="60"/>
      <c r="F253" s="22"/>
      <c r="G253" s="22"/>
      <c r="H253" s="22"/>
      <c r="I253" s="61"/>
      <c r="J253" s="61"/>
    </row>
    <row r="254" spans="2:13" x14ac:dyDescent="0.25">
      <c r="B254" s="44"/>
      <c r="C254" s="60"/>
      <c r="D254" s="60"/>
      <c r="E254" s="60"/>
      <c r="F254" s="22"/>
      <c r="G254" s="22"/>
      <c r="H254" s="22"/>
      <c r="I254" s="61"/>
      <c r="J254" s="61"/>
    </row>
    <row r="255" spans="2:13" x14ac:dyDescent="0.25">
      <c r="B255" s="44"/>
      <c r="C255" s="60"/>
      <c r="D255" s="60"/>
      <c r="E255" s="60"/>
      <c r="F255" s="22"/>
      <c r="G255" s="22"/>
      <c r="H255" s="22"/>
      <c r="I255" s="61"/>
      <c r="J255" s="61"/>
    </row>
    <row r="256" spans="2:13" x14ac:dyDescent="0.25">
      <c r="B256" s="44"/>
      <c r="C256" s="60"/>
      <c r="D256" s="60"/>
      <c r="E256" s="60"/>
      <c r="F256" s="22"/>
      <c r="G256" s="22"/>
      <c r="H256" s="22"/>
      <c r="I256" s="61"/>
      <c r="J256" s="61"/>
    </row>
    <row r="257" spans="2:13" x14ac:dyDescent="0.25">
      <c r="B257" s="44"/>
      <c r="C257" s="306"/>
      <c r="D257" s="306"/>
      <c r="E257" s="306"/>
      <c r="F257" s="22"/>
      <c r="G257" s="22"/>
      <c r="H257" s="22"/>
      <c r="I257" s="61"/>
      <c r="J257" s="61"/>
    </row>
    <row r="258" spans="2:13" x14ac:dyDescent="0.25">
      <c r="B258" s="44"/>
      <c r="C258" s="60"/>
      <c r="D258" s="60"/>
      <c r="E258" s="60"/>
      <c r="F258" s="22"/>
      <c r="G258" s="22"/>
      <c r="H258" s="22"/>
      <c r="I258" s="61"/>
      <c r="J258" s="61"/>
    </row>
    <row r="259" spans="2:13" x14ac:dyDescent="0.25">
      <c r="B259" s="44"/>
      <c r="C259" s="60"/>
      <c r="D259" s="60"/>
      <c r="E259" s="60"/>
      <c r="F259" s="22"/>
      <c r="G259" s="22"/>
      <c r="H259" s="22"/>
      <c r="I259" s="61"/>
      <c r="J259" s="61"/>
    </row>
    <row r="260" spans="2:13" ht="18" customHeight="1" x14ac:dyDescent="0.25">
      <c r="B260" s="474" t="s">
        <v>153</v>
      </c>
      <c r="C260" s="474"/>
      <c r="D260" s="474"/>
      <c r="E260" s="474"/>
      <c r="F260" s="22"/>
      <c r="G260" s="22"/>
      <c r="H260" s="22"/>
      <c r="I260" s="61"/>
      <c r="J260" s="61"/>
    </row>
    <row r="261" spans="2:13" ht="17.25" customHeight="1" thickBot="1" x14ac:dyDescent="0.3">
      <c r="B261" s="44"/>
      <c r="C261" s="86"/>
      <c r="D261" s="86"/>
      <c r="E261" s="86"/>
      <c r="F261" s="22"/>
      <c r="G261" s="22"/>
      <c r="H261" s="22"/>
      <c r="I261" s="61"/>
      <c r="J261" s="61"/>
    </row>
    <row r="262" spans="2:13" ht="28.5" customHeight="1" x14ac:dyDescent="0.25">
      <c r="B262" s="49" t="s">
        <v>20</v>
      </c>
      <c r="C262" s="355" t="s">
        <v>154</v>
      </c>
      <c r="D262" s="355"/>
      <c r="E262" s="355"/>
      <c r="F262" s="50" t="s">
        <v>3</v>
      </c>
      <c r="G262" s="50" t="s">
        <v>564</v>
      </c>
      <c r="H262" s="51" t="s">
        <v>566</v>
      </c>
      <c r="I262" s="50" t="s">
        <v>59</v>
      </c>
      <c r="J262" s="52" t="s">
        <v>60</v>
      </c>
    </row>
    <row r="263" spans="2:13" x14ac:dyDescent="0.25">
      <c r="B263" s="62">
        <v>1</v>
      </c>
      <c r="C263" s="448">
        <v>2</v>
      </c>
      <c r="D263" s="448"/>
      <c r="E263" s="448"/>
      <c r="F263" s="15">
        <v>3</v>
      </c>
      <c r="G263" s="15">
        <v>5</v>
      </c>
      <c r="H263" s="14">
        <v>6</v>
      </c>
      <c r="I263" s="15">
        <v>7</v>
      </c>
      <c r="J263" s="19"/>
    </row>
    <row r="264" spans="2:13" x14ac:dyDescent="0.25">
      <c r="B264" s="70">
        <v>11</v>
      </c>
      <c r="C264" s="318" t="s">
        <v>155</v>
      </c>
      <c r="D264" s="319"/>
      <c r="E264" s="319"/>
      <c r="F264" s="17">
        <v>4671178.5599999996</v>
      </c>
      <c r="G264" s="17">
        <f>G65+G86+G98+G111</f>
        <v>5858000</v>
      </c>
      <c r="H264" s="17">
        <f>H65+H86+H98+H111</f>
        <v>5678819.5700000003</v>
      </c>
      <c r="I264" s="17">
        <f>H264/F264*100</f>
        <v>121.57145133839629</v>
      </c>
      <c r="J264" s="87">
        <f>H264/G264*100</f>
        <v>96.941269545920122</v>
      </c>
    </row>
    <row r="265" spans="2:13" x14ac:dyDescent="0.25">
      <c r="B265" s="70">
        <v>31</v>
      </c>
      <c r="C265" s="318" t="s">
        <v>156</v>
      </c>
      <c r="D265" s="319"/>
      <c r="E265" s="319"/>
      <c r="F265" s="17">
        <v>97090</v>
      </c>
      <c r="G265" s="17">
        <f>G106</f>
        <v>256000</v>
      </c>
      <c r="H265" s="17">
        <f>H106</f>
        <v>115921.1</v>
      </c>
      <c r="I265" s="17">
        <f>H265/F265*100</f>
        <v>119.39550932124834</v>
      </c>
      <c r="J265" s="87">
        <f>H265/G265*100</f>
        <v>45.281679687500002</v>
      </c>
      <c r="M265" s="252"/>
    </row>
    <row r="266" spans="2:13" x14ac:dyDescent="0.25">
      <c r="B266" s="70">
        <v>43</v>
      </c>
      <c r="C266" s="321" t="s">
        <v>157</v>
      </c>
      <c r="D266" s="322"/>
      <c r="E266" s="322"/>
      <c r="F266" s="17">
        <v>3098281.26</v>
      </c>
      <c r="G266" s="17">
        <f>G87+G99</f>
        <v>3698000</v>
      </c>
      <c r="H266" s="17">
        <f>H87+H99</f>
        <v>3216569.1500000004</v>
      </c>
      <c r="I266" s="17">
        <f>H266/F266*100</f>
        <v>103.81785512913699</v>
      </c>
      <c r="J266" s="87">
        <f>H266/G266*100</f>
        <v>86.981318280151442</v>
      </c>
      <c r="M266" s="252"/>
    </row>
    <row r="267" spans="2:13" x14ac:dyDescent="0.25">
      <c r="B267" s="70">
        <v>52</v>
      </c>
      <c r="C267" s="321" t="s">
        <v>573</v>
      </c>
      <c r="D267" s="322"/>
      <c r="E267" s="323"/>
      <c r="F267" s="17">
        <v>1898597.96</v>
      </c>
      <c r="G267" s="17">
        <f>G76</f>
        <v>867000</v>
      </c>
      <c r="H267" s="17">
        <f>H76</f>
        <v>692563.56</v>
      </c>
      <c r="I267" s="17"/>
      <c r="J267" s="87"/>
    </row>
    <row r="268" spans="2:13" x14ac:dyDescent="0.25">
      <c r="B268" s="70">
        <v>55</v>
      </c>
      <c r="C268" s="321" t="s">
        <v>575</v>
      </c>
      <c r="D268" s="322"/>
      <c r="E268" s="322"/>
      <c r="F268" s="17">
        <v>0</v>
      </c>
      <c r="G268" s="17">
        <f>G77</f>
        <v>400000</v>
      </c>
      <c r="H268" s="17">
        <f>H77</f>
        <v>262983.59000000003</v>
      </c>
      <c r="I268" s="17" t="e">
        <f>H268/F268*100</f>
        <v>#DIV/0!</v>
      </c>
      <c r="J268" s="87">
        <f>H268/G268*100</f>
        <v>65.745897500000012</v>
      </c>
    </row>
    <row r="269" spans="2:13" x14ac:dyDescent="0.25">
      <c r="B269" s="70">
        <v>61</v>
      </c>
      <c r="C269" s="321" t="s">
        <v>158</v>
      </c>
      <c r="D269" s="322"/>
      <c r="E269" s="322"/>
      <c r="F269" s="17">
        <v>27155</v>
      </c>
      <c r="G269" s="17">
        <f>G107</f>
        <v>20000</v>
      </c>
      <c r="H269" s="17">
        <f>H107</f>
        <v>10000</v>
      </c>
      <c r="I269" s="17">
        <f>H269/F269*100</f>
        <v>36.825630638924686</v>
      </c>
      <c r="J269" s="87">
        <f>H269/G269*100</f>
        <v>50</v>
      </c>
    </row>
    <row r="270" spans="2:13" ht="22.5" customHeight="1" x14ac:dyDescent="0.25">
      <c r="B270" s="70">
        <v>71</v>
      </c>
      <c r="C270" s="321" t="s">
        <v>582</v>
      </c>
      <c r="D270" s="322"/>
      <c r="E270" s="322"/>
      <c r="F270" s="17">
        <v>85300</v>
      </c>
      <c r="G270" s="17">
        <f>G116</f>
        <v>48000</v>
      </c>
      <c r="H270" s="17">
        <f>H116</f>
        <v>33150</v>
      </c>
      <c r="I270" s="95">
        <f>H270/F270*100</f>
        <v>38.86283704572098</v>
      </c>
      <c r="J270" s="96">
        <f>H270/G270*100</f>
        <v>69.0625</v>
      </c>
    </row>
    <row r="271" spans="2:13" ht="15.75" thickBot="1" x14ac:dyDescent="0.3">
      <c r="B271" s="89"/>
      <c r="C271" s="449" t="s">
        <v>159</v>
      </c>
      <c r="D271" s="449"/>
      <c r="E271" s="449"/>
      <c r="F271" s="90">
        <f>SUM(F264:F270)</f>
        <v>9877602.7799999993</v>
      </c>
      <c r="G271" s="90">
        <f>SUM(G264:G270)</f>
        <v>11147000</v>
      </c>
      <c r="H271" s="91">
        <f>SUM(H264:H270)</f>
        <v>10010006.970000001</v>
      </c>
      <c r="I271" s="93">
        <f>H271/F271*100</f>
        <v>101.34044861844507</v>
      </c>
      <c r="J271" s="94">
        <f>H271/G271*100</f>
        <v>89.800008701892892</v>
      </c>
    </row>
    <row r="276" spans="2:14" x14ac:dyDescent="0.25">
      <c r="B276" s="354" t="s">
        <v>160</v>
      </c>
      <c r="C276" s="354"/>
      <c r="D276" s="354"/>
      <c r="E276" s="354"/>
    </row>
    <row r="277" spans="2:14" ht="15.75" thickBot="1" x14ac:dyDescent="0.3"/>
    <row r="278" spans="2:14" ht="23.25" x14ac:dyDescent="0.25">
      <c r="B278" s="49" t="s">
        <v>20</v>
      </c>
      <c r="C278" s="355" t="s">
        <v>154</v>
      </c>
      <c r="D278" s="355"/>
      <c r="E278" s="355"/>
      <c r="F278" s="50" t="s">
        <v>3</v>
      </c>
      <c r="G278" s="50" t="s">
        <v>564</v>
      </c>
      <c r="H278" s="51" t="s">
        <v>566</v>
      </c>
      <c r="I278" s="50" t="s">
        <v>59</v>
      </c>
      <c r="J278" s="52" t="s">
        <v>60</v>
      </c>
    </row>
    <row r="279" spans="2:14" x14ac:dyDescent="0.25">
      <c r="B279" s="62">
        <v>1</v>
      </c>
      <c r="C279" s="448">
        <v>2</v>
      </c>
      <c r="D279" s="448"/>
      <c r="E279" s="448"/>
      <c r="F279" s="15">
        <v>3</v>
      </c>
      <c r="G279" s="15">
        <v>5</v>
      </c>
      <c r="H279" s="14">
        <v>6</v>
      </c>
      <c r="I279" s="15">
        <v>7</v>
      </c>
      <c r="J279" s="19"/>
      <c r="N279" s="115"/>
    </row>
    <row r="280" spans="2:14" x14ac:dyDescent="0.25">
      <c r="B280" s="70">
        <v>11</v>
      </c>
      <c r="C280" s="318" t="s">
        <v>155</v>
      </c>
      <c r="D280" s="319"/>
      <c r="E280" s="319"/>
      <c r="F280" s="17">
        <v>4330460.55</v>
      </c>
      <c r="G280" s="17">
        <f>G143+G177+G188+G195+G201+G210+G237+G245</f>
        <v>5858000</v>
      </c>
      <c r="H280" s="115">
        <f>H143+H177+H188+H195+H201+H210+H237+H245</f>
        <v>5606333.4900000002</v>
      </c>
      <c r="I280" s="17">
        <f>H280/F280*100</f>
        <v>129.46275402508866</v>
      </c>
      <c r="J280" s="87">
        <f>H280/G280*100</f>
        <v>95.70388340730625</v>
      </c>
      <c r="M280" s="115"/>
    </row>
    <row r="281" spans="2:14" x14ac:dyDescent="0.25">
      <c r="B281" s="70">
        <v>31</v>
      </c>
      <c r="C281" s="318" t="s">
        <v>156</v>
      </c>
      <c r="D281" s="319"/>
      <c r="E281" s="319"/>
      <c r="F281" s="17">
        <v>84516</v>
      </c>
      <c r="G281" s="17">
        <f>G178+G238</f>
        <v>256000</v>
      </c>
      <c r="H281" s="115">
        <f>G822+G903</f>
        <v>115921.1</v>
      </c>
      <c r="I281" s="97">
        <f>H281/F281*100</f>
        <v>137.15876283780585</v>
      </c>
      <c r="J281" s="87">
        <f>H281/G281*100</f>
        <v>45.281679687500002</v>
      </c>
      <c r="M281" s="115"/>
    </row>
    <row r="282" spans="2:14" ht="15" customHeight="1" x14ac:dyDescent="0.25">
      <c r="B282" s="70">
        <v>43</v>
      </c>
      <c r="C282" s="321" t="s">
        <v>157</v>
      </c>
      <c r="D282" s="322"/>
      <c r="E282" s="322"/>
      <c r="F282" s="17">
        <v>2617969.14</v>
      </c>
      <c r="G282" s="17">
        <f>G179+G189+G196+G211+G239+G246</f>
        <v>3323000</v>
      </c>
      <c r="H282" s="115">
        <f>H179+H189+H196+H211+H239+H246</f>
        <v>2727506.2800000003</v>
      </c>
      <c r="I282" s="17">
        <f>H282/F282*100</f>
        <v>104.18405008395173</v>
      </c>
      <c r="J282" s="87">
        <f>H282/G282*100</f>
        <v>82.079635269334943</v>
      </c>
      <c r="M282" s="115"/>
      <c r="N282" s="115"/>
    </row>
    <row r="283" spans="2:14" ht="15" customHeight="1" x14ac:dyDescent="0.25">
      <c r="B283" s="70">
        <v>52</v>
      </c>
      <c r="C283" s="321" t="s">
        <v>573</v>
      </c>
      <c r="D283" s="322"/>
      <c r="E283" s="323"/>
      <c r="F283" s="17">
        <v>1884647.56</v>
      </c>
      <c r="G283" s="17">
        <f>G180+G212+G240</f>
        <v>867000</v>
      </c>
      <c r="H283" s="115">
        <f>H180+H202+H240</f>
        <v>479584.70999999996</v>
      </c>
      <c r="I283" s="17">
        <f>H283/F283*100</f>
        <v>25.446917512789497</v>
      </c>
      <c r="J283" s="87">
        <f>H283/G283*100</f>
        <v>55.315422145328718</v>
      </c>
      <c r="K283" s="115"/>
      <c r="M283" s="115"/>
    </row>
    <row r="284" spans="2:14" ht="15" customHeight="1" x14ac:dyDescent="0.25">
      <c r="B284" s="70">
        <v>55</v>
      </c>
      <c r="C284" s="321" t="s">
        <v>575</v>
      </c>
      <c r="D284" s="322"/>
      <c r="E284" s="322"/>
      <c r="F284" s="17">
        <v>0</v>
      </c>
      <c r="G284" s="17">
        <v>0</v>
      </c>
      <c r="H284" s="115">
        <v>0</v>
      </c>
      <c r="I284" s="17"/>
      <c r="J284" s="87"/>
      <c r="M284" s="115"/>
      <c r="N284" s="115"/>
    </row>
    <row r="285" spans="2:14" x14ac:dyDescent="0.25">
      <c r="B285" s="70">
        <v>61</v>
      </c>
      <c r="C285" s="321" t="s">
        <v>158</v>
      </c>
      <c r="D285" s="322"/>
      <c r="E285" s="322"/>
      <c r="F285" s="17">
        <v>27155</v>
      </c>
      <c r="G285" s="17">
        <f>G213</f>
        <v>20000</v>
      </c>
      <c r="H285" s="115">
        <f>H213</f>
        <v>10000</v>
      </c>
      <c r="I285" s="17">
        <f>H285/F285*100</f>
        <v>36.825630638924686</v>
      </c>
      <c r="J285" s="87">
        <f>H285/G285*100</f>
        <v>50</v>
      </c>
      <c r="M285" s="115"/>
    </row>
    <row r="286" spans="2:14" ht="21.75" customHeight="1" x14ac:dyDescent="0.25">
      <c r="B286" s="70">
        <v>71</v>
      </c>
      <c r="C286" s="321" t="s">
        <v>582</v>
      </c>
      <c r="D286" s="322"/>
      <c r="E286" s="322"/>
      <c r="F286" s="17">
        <v>85300</v>
      </c>
      <c r="G286" s="17">
        <f>G218+G241</f>
        <v>48000</v>
      </c>
      <c r="H286" s="115">
        <f>H218+H241</f>
        <v>33150</v>
      </c>
      <c r="I286" s="92">
        <f>H286/F286*100</f>
        <v>38.86283704572098</v>
      </c>
      <c r="J286" s="87">
        <f>H286/G286*100</f>
        <v>69.0625</v>
      </c>
      <c r="M286" s="115"/>
    </row>
    <row r="287" spans="2:14" ht="15.75" thickBot="1" x14ac:dyDescent="0.3">
      <c r="B287" s="89"/>
      <c r="C287" s="449" t="s">
        <v>159</v>
      </c>
      <c r="D287" s="449"/>
      <c r="E287" s="450"/>
      <c r="F287" s="90">
        <f>SUM(F280:F286)</f>
        <v>9030048.25</v>
      </c>
      <c r="G287" s="90">
        <f>SUM(G280:G286)</f>
        <v>10372000</v>
      </c>
      <c r="H287" s="90">
        <f>SUM(H280:H286)</f>
        <v>8972495.5800000019</v>
      </c>
      <c r="I287" s="291">
        <f>H287/F287*100</f>
        <v>99.36265379312897</v>
      </c>
      <c r="J287" s="292">
        <f>H287/G287*100</f>
        <v>86.50689915156191</v>
      </c>
      <c r="K287" s="115"/>
    </row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spans="2:10" ht="15.75" thickBot="1" x14ac:dyDescent="0.3">
      <c r="B305" s="354" t="s">
        <v>161</v>
      </c>
      <c r="C305" s="354"/>
      <c r="D305" s="354"/>
      <c r="E305" s="354"/>
    </row>
    <row r="306" spans="2:10" ht="21.75" customHeight="1" x14ac:dyDescent="0.25">
      <c r="B306" s="49" t="s">
        <v>20</v>
      </c>
      <c r="C306" s="355" t="s">
        <v>162</v>
      </c>
      <c r="D306" s="355"/>
      <c r="E306" s="355"/>
      <c r="F306" s="50" t="s">
        <v>3</v>
      </c>
      <c r="G306" s="50" t="s">
        <v>564</v>
      </c>
      <c r="H306" s="51" t="s">
        <v>566</v>
      </c>
      <c r="I306" s="50" t="s">
        <v>59</v>
      </c>
      <c r="J306" s="52" t="s">
        <v>60</v>
      </c>
    </row>
    <row r="307" spans="2:10" ht="10.5" customHeight="1" x14ac:dyDescent="0.25">
      <c r="B307" s="62">
        <v>1</v>
      </c>
      <c r="C307" s="356">
        <v>2</v>
      </c>
      <c r="D307" s="357"/>
      <c r="E307" s="358"/>
      <c r="F307" s="15">
        <v>3</v>
      </c>
      <c r="G307" s="14">
        <v>5</v>
      </c>
      <c r="H307" s="15">
        <v>6</v>
      </c>
      <c r="I307" s="14">
        <v>7</v>
      </c>
      <c r="J307" s="63">
        <v>8</v>
      </c>
    </row>
    <row r="308" spans="2:10" ht="12.75" customHeight="1" x14ac:dyDescent="0.25">
      <c r="B308" s="98" t="s">
        <v>163</v>
      </c>
      <c r="C308" s="451" t="s">
        <v>164</v>
      </c>
      <c r="D308" s="452"/>
      <c r="E308" s="453"/>
      <c r="F308" s="100">
        <f>SUM(F309:F310)</f>
        <v>1815533.66</v>
      </c>
      <c r="G308" s="100">
        <f t="shared" ref="G308:H308" si="58">SUM(G309:G310)</f>
        <v>2148080</v>
      </c>
      <c r="H308" s="100">
        <f t="shared" si="58"/>
        <v>2322829.38</v>
      </c>
      <c r="I308" s="103">
        <f t="shared" ref="I308:I353" si="59">H308/F308*100</f>
        <v>127.94196170397633</v>
      </c>
      <c r="J308" s="104">
        <f t="shared" ref="J308:J353" si="60">H308/G308*100</f>
        <v>108.13514301143346</v>
      </c>
    </row>
    <row r="309" spans="2:10" ht="24" customHeight="1" x14ac:dyDescent="0.25">
      <c r="B309" s="99" t="s">
        <v>165</v>
      </c>
      <c r="C309" s="321" t="s">
        <v>166</v>
      </c>
      <c r="D309" s="322"/>
      <c r="E309" s="323"/>
      <c r="F309" s="16">
        <v>1515088</v>
      </c>
      <c r="G309" s="16">
        <v>1468080</v>
      </c>
      <c r="H309" s="16">
        <v>1628707.68</v>
      </c>
      <c r="I309" s="97">
        <f t="shared" si="59"/>
        <v>107.49921324701933</v>
      </c>
      <c r="J309" s="102">
        <f t="shared" si="60"/>
        <v>110.94134379597843</v>
      </c>
    </row>
    <row r="310" spans="2:10" ht="12" customHeight="1" x14ac:dyDescent="0.25">
      <c r="B310" s="99" t="s">
        <v>167</v>
      </c>
      <c r="C310" s="318" t="s">
        <v>168</v>
      </c>
      <c r="D310" s="319"/>
      <c r="E310" s="320"/>
      <c r="F310" s="16">
        <v>300445.65999999997</v>
      </c>
      <c r="G310" s="16">
        <v>680000</v>
      </c>
      <c r="H310" s="16">
        <v>694121.7</v>
      </c>
      <c r="I310" s="97">
        <f t="shared" si="59"/>
        <v>231.03069619977202</v>
      </c>
      <c r="J310" s="102">
        <f t="shared" si="60"/>
        <v>102.07672058823529</v>
      </c>
    </row>
    <row r="311" spans="2:10" x14ac:dyDescent="0.25">
      <c r="B311" s="98" t="s">
        <v>169</v>
      </c>
      <c r="C311" s="454" t="s">
        <v>170</v>
      </c>
      <c r="D311" s="455"/>
      <c r="E311" s="456"/>
      <c r="F311" s="101">
        <f>SUM(F312)</f>
        <v>0</v>
      </c>
      <c r="G311" s="101">
        <f t="shared" ref="G311:H311" si="61">SUM(G312)</f>
        <v>0</v>
      </c>
      <c r="H311" s="101">
        <f t="shared" si="61"/>
        <v>0</v>
      </c>
      <c r="I311" s="103" t="e">
        <f t="shared" si="59"/>
        <v>#DIV/0!</v>
      </c>
      <c r="J311" s="104" t="e">
        <f t="shared" si="60"/>
        <v>#DIV/0!</v>
      </c>
    </row>
    <row r="312" spans="2:10" ht="12.75" customHeight="1" x14ac:dyDescent="0.25">
      <c r="B312" s="99" t="s">
        <v>171</v>
      </c>
      <c r="C312" s="318" t="s">
        <v>172</v>
      </c>
      <c r="D312" s="319"/>
      <c r="E312" s="320"/>
      <c r="F312" s="16">
        <v>0</v>
      </c>
      <c r="G312" s="16">
        <v>0</v>
      </c>
      <c r="H312" s="16">
        <v>0</v>
      </c>
      <c r="I312" s="97" t="e">
        <f t="shared" si="59"/>
        <v>#DIV/0!</v>
      </c>
      <c r="J312" s="102" t="e">
        <f t="shared" si="60"/>
        <v>#DIV/0!</v>
      </c>
    </row>
    <row r="313" spans="2:10" x14ac:dyDescent="0.25">
      <c r="B313" s="98" t="s">
        <v>173</v>
      </c>
      <c r="C313" s="454" t="s">
        <v>174</v>
      </c>
      <c r="D313" s="455"/>
      <c r="E313" s="456"/>
      <c r="F313" s="101">
        <f>SUM(F314:F316)</f>
        <v>1054524.3700000001</v>
      </c>
      <c r="G313" s="101">
        <f>SUM(G314:G316)</f>
        <v>284920</v>
      </c>
      <c r="H313" s="101">
        <f>SUM(H314:H316)</f>
        <v>327494.31</v>
      </c>
      <c r="I313" s="103">
        <f t="shared" si="59"/>
        <v>31.056115848702476</v>
      </c>
      <c r="J313" s="104">
        <f t="shared" si="60"/>
        <v>114.94254878562404</v>
      </c>
    </row>
    <row r="314" spans="2:10" x14ac:dyDescent="0.25">
      <c r="B314" s="99" t="s">
        <v>587</v>
      </c>
      <c r="C314" s="318" t="s">
        <v>588</v>
      </c>
      <c r="D314" s="319"/>
      <c r="E314" s="320"/>
      <c r="F314" s="16">
        <v>0</v>
      </c>
      <c r="G314" s="16">
        <v>9920</v>
      </c>
      <c r="H314" s="16">
        <v>9920</v>
      </c>
      <c r="I314" s="97"/>
      <c r="J314" s="102"/>
    </row>
    <row r="315" spans="2:10" x14ac:dyDescent="0.25">
      <c r="B315" s="99" t="s">
        <v>175</v>
      </c>
      <c r="C315" s="321" t="s">
        <v>176</v>
      </c>
      <c r="D315" s="322"/>
      <c r="E315" s="323"/>
      <c r="F315" s="16">
        <v>1049524.3700000001</v>
      </c>
      <c r="G315" s="16">
        <v>240000</v>
      </c>
      <c r="H315" s="16">
        <v>299936.81</v>
      </c>
      <c r="I315" s="109">
        <f t="shared" si="59"/>
        <v>28.578355927075798</v>
      </c>
      <c r="J315" s="102">
        <f t="shared" si="60"/>
        <v>124.97367083333333</v>
      </c>
    </row>
    <row r="316" spans="2:10" ht="24" customHeight="1" x14ac:dyDescent="0.25">
      <c r="B316" s="99" t="s">
        <v>177</v>
      </c>
      <c r="C316" s="321" t="s">
        <v>178</v>
      </c>
      <c r="D316" s="322"/>
      <c r="E316" s="323"/>
      <c r="F316" s="16">
        <v>5000</v>
      </c>
      <c r="G316" s="16">
        <v>35000</v>
      </c>
      <c r="H316" s="16">
        <v>17637.5</v>
      </c>
      <c r="I316" s="97">
        <f t="shared" si="59"/>
        <v>352.75</v>
      </c>
      <c r="J316" s="102">
        <f t="shared" si="60"/>
        <v>50.392857142857139</v>
      </c>
    </row>
    <row r="317" spans="2:10" x14ac:dyDescent="0.25">
      <c r="B317" s="98" t="s">
        <v>179</v>
      </c>
      <c r="C317" s="369" t="s">
        <v>180</v>
      </c>
      <c r="D317" s="370"/>
      <c r="E317" s="371"/>
      <c r="F317" s="101">
        <f>SUM(F318:F323)</f>
        <v>1452902.23</v>
      </c>
      <c r="G317" s="101">
        <f t="shared" ref="G317:H317" si="62">SUM(G318:G323)</f>
        <v>1421000</v>
      </c>
      <c r="H317" s="101">
        <f t="shared" si="62"/>
        <v>838787.59</v>
      </c>
      <c r="I317" s="103">
        <f t="shared" si="59"/>
        <v>57.731867477414497</v>
      </c>
      <c r="J317" s="104">
        <f t="shared" si="60"/>
        <v>59.027979591836733</v>
      </c>
    </row>
    <row r="318" spans="2:10" ht="22.5" customHeight="1" x14ac:dyDescent="0.25">
      <c r="B318" s="99" t="s">
        <v>181</v>
      </c>
      <c r="C318" s="372" t="s">
        <v>182</v>
      </c>
      <c r="D318" s="373"/>
      <c r="E318" s="374"/>
      <c r="F318" s="16">
        <v>124939.58</v>
      </c>
      <c r="G318" s="16">
        <v>0</v>
      </c>
      <c r="H318" s="16">
        <v>40206.26</v>
      </c>
      <c r="I318" s="97">
        <f t="shared" si="59"/>
        <v>32.180562796833478</v>
      </c>
      <c r="J318" s="102" t="e">
        <f t="shared" si="60"/>
        <v>#DIV/0!</v>
      </c>
    </row>
    <row r="319" spans="2:10" ht="13.5" customHeight="1" x14ac:dyDescent="0.25">
      <c r="B319" s="99" t="s">
        <v>183</v>
      </c>
      <c r="C319" s="372" t="s">
        <v>184</v>
      </c>
      <c r="D319" s="373"/>
      <c r="E319" s="374"/>
      <c r="F319" s="16">
        <v>51348.37</v>
      </c>
      <c r="G319" s="16">
        <v>91000</v>
      </c>
      <c r="H319" s="16">
        <v>60392.73</v>
      </c>
      <c r="I319" s="97">
        <f t="shared" si="59"/>
        <v>117.61372366834624</v>
      </c>
      <c r="J319" s="102">
        <f t="shared" si="60"/>
        <v>66.365637362637358</v>
      </c>
    </row>
    <row r="320" spans="2:10" ht="12" customHeight="1" x14ac:dyDescent="0.25">
      <c r="B320" s="99" t="s">
        <v>185</v>
      </c>
      <c r="C320" s="372" t="s">
        <v>186</v>
      </c>
      <c r="D320" s="373"/>
      <c r="E320" s="374"/>
      <c r="F320" s="16">
        <v>160444.32999999999</v>
      </c>
      <c r="G320" s="16">
        <v>130000</v>
      </c>
      <c r="H320" s="16">
        <v>143540.16</v>
      </c>
      <c r="I320" s="97">
        <f t="shared" si="59"/>
        <v>89.464152457117066</v>
      </c>
      <c r="J320" s="102">
        <f t="shared" si="60"/>
        <v>110.4155076923077</v>
      </c>
    </row>
    <row r="321" spans="2:10" ht="12.75" customHeight="1" x14ac:dyDescent="0.25">
      <c r="B321" s="99" t="s">
        <v>187</v>
      </c>
      <c r="C321" s="372" t="s">
        <v>188</v>
      </c>
      <c r="D321" s="373"/>
      <c r="E321" s="374"/>
      <c r="F321" s="16">
        <v>1037927.03</v>
      </c>
      <c r="G321" s="16">
        <v>1160000</v>
      </c>
      <c r="H321" s="16">
        <v>594648.43999999994</v>
      </c>
      <c r="I321" s="97">
        <f t="shared" si="59"/>
        <v>57.291931206377768</v>
      </c>
      <c r="J321" s="102">
        <f t="shared" si="60"/>
        <v>51.262796551724129</v>
      </c>
    </row>
    <row r="322" spans="2:10" x14ac:dyDescent="0.25">
      <c r="B322" s="99" t="s">
        <v>189</v>
      </c>
      <c r="C322" s="372" t="s">
        <v>190</v>
      </c>
      <c r="D322" s="373"/>
      <c r="E322" s="374"/>
      <c r="F322" s="16">
        <v>10674.17</v>
      </c>
      <c r="G322" s="16">
        <v>40000</v>
      </c>
      <c r="H322" s="16">
        <v>0</v>
      </c>
      <c r="I322" s="97">
        <f t="shared" si="59"/>
        <v>0</v>
      </c>
      <c r="J322" s="102">
        <f t="shared" si="60"/>
        <v>0</v>
      </c>
    </row>
    <row r="323" spans="2:10" x14ac:dyDescent="0.25">
      <c r="B323" s="99" t="s">
        <v>191</v>
      </c>
      <c r="C323" s="321" t="s">
        <v>192</v>
      </c>
      <c r="D323" s="322"/>
      <c r="E323" s="323"/>
      <c r="F323" s="16">
        <v>67568.75</v>
      </c>
      <c r="G323" s="16">
        <v>0</v>
      </c>
      <c r="H323" s="16">
        <v>0</v>
      </c>
      <c r="I323" s="97">
        <f t="shared" si="59"/>
        <v>0</v>
      </c>
      <c r="J323" s="102" t="e">
        <f t="shared" si="60"/>
        <v>#DIV/0!</v>
      </c>
    </row>
    <row r="324" spans="2:10" x14ac:dyDescent="0.25">
      <c r="B324" s="98" t="s">
        <v>193</v>
      </c>
      <c r="C324" s="369" t="s">
        <v>194</v>
      </c>
      <c r="D324" s="370"/>
      <c r="E324" s="371"/>
      <c r="F324" s="101">
        <f>SUM(F325:F328)</f>
        <v>173715.28</v>
      </c>
      <c r="G324" s="101">
        <f>SUM(G325:G328)</f>
        <v>572000</v>
      </c>
      <c r="H324" s="101">
        <f>SUM(H325:H328)</f>
        <v>412910.19</v>
      </c>
      <c r="I324" s="103">
        <f t="shared" si="59"/>
        <v>237.69365020739684</v>
      </c>
      <c r="J324" s="104">
        <f t="shared" si="60"/>
        <v>72.187096153846156</v>
      </c>
    </row>
    <row r="325" spans="2:10" x14ac:dyDescent="0.25">
      <c r="B325" s="99" t="s">
        <v>195</v>
      </c>
      <c r="C325" s="321" t="s">
        <v>196</v>
      </c>
      <c r="D325" s="322"/>
      <c r="E325" s="323"/>
      <c r="F325" s="16">
        <v>173030.38</v>
      </c>
      <c r="G325" s="16">
        <v>550000</v>
      </c>
      <c r="H325" s="16">
        <v>384310.19</v>
      </c>
      <c r="I325" s="97">
        <f t="shared" si="59"/>
        <v>222.10561521046185</v>
      </c>
      <c r="J325" s="102">
        <f t="shared" si="60"/>
        <v>69.874579999999995</v>
      </c>
    </row>
    <row r="326" spans="2:10" x14ac:dyDescent="0.25">
      <c r="B326" s="99" t="s">
        <v>197</v>
      </c>
      <c r="C326" s="372" t="s">
        <v>198</v>
      </c>
      <c r="D326" s="373"/>
      <c r="E326" s="374"/>
      <c r="F326" s="16">
        <v>0</v>
      </c>
      <c r="G326" s="16">
        <v>12000</v>
      </c>
      <c r="H326" s="16">
        <v>18600</v>
      </c>
      <c r="I326" s="97" t="e">
        <f t="shared" si="59"/>
        <v>#DIV/0!</v>
      </c>
      <c r="J326" s="102">
        <f t="shared" si="60"/>
        <v>155</v>
      </c>
    </row>
    <row r="327" spans="2:10" x14ac:dyDescent="0.25">
      <c r="B327" s="99" t="s">
        <v>199</v>
      </c>
      <c r="C327" s="372" t="s">
        <v>200</v>
      </c>
      <c r="D327" s="373"/>
      <c r="E327" s="374"/>
      <c r="F327" s="16">
        <v>684.9</v>
      </c>
      <c r="G327" s="16">
        <v>0</v>
      </c>
      <c r="H327" s="16">
        <v>0</v>
      </c>
      <c r="I327" s="97">
        <f t="shared" si="59"/>
        <v>0</v>
      </c>
      <c r="J327" s="102" t="e">
        <f t="shared" si="60"/>
        <v>#DIV/0!</v>
      </c>
    </row>
    <row r="328" spans="2:10" ht="17.25" customHeight="1" x14ac:dyDescent="0.25">
      <c r="B328" s="99" t="s">
        <v>589</v>
      </c>
      <c r="C328" s="321" t="s">
        <v>633</v>
      </c>
      <c r="D328" s="322"/>
      <c r="E328" s="323"/>
      <c r="F328" s="16">
        <v>0</v>
      </c>
      <c r="G328" s="16">
        <v>10000</v>
      </c>
      <c r="H328" s="16">
        <v>10000</v>
      </c>
      <c r="I328" s="97" t="e">
        <f t="shared" si="59"/>
        <v>#DIV/0!</v>
      </c>
      <c r="J328" s="102">
        <f t="shared" si="60"/>
        <v>100</v>
      </c>
    </row>
    <row r="329" spans="2:10" ht="15.75" customHeight="1" x14ac:dyDescent="0.25">
      <c r="B329" s="98" t="s">
        <v>201</v>
      </c>
      <c r="C329" s="388" t="s">
        <v>634</v>
      </c>
      <c r="D329" s="389"/>
      <c r="E329" s="390"/>
      <c r="F329" s="101">
        <f>SUM(F330:F333)</f>
        <v>1618272.71</v>
      </c>
      <c r="G329" s="101">
        <f t="shared" ref="G329:H329" si="63">SUM(G330:G333)</f>
        <v>2310000</v>
      </c>
      <c r="H329" s="101">
        <f t="shared" si="63"/>
        <v>1526968.35</v>
      </c>
      <c r="I329" s="103">
        <f t="shared" si="59"/>
        <v>94.357912641312481</v>
      </c>
      <c r="J329" s="104">
        <f t="shared" si="60"/>
        <v>66.10252597402598</v>
      </c>
    </row>
    <row r="330" spans="2:10" ht="12" customHeight="1" x14ac:dyDescent="0.25">
      <c r="B330" s="99" t="s">
        <v>202</v>
      </c>
      <c r="C330" s="372" t="s">
        <v>203</v>
      </c>
      <c r="D330" s="373"/>
      <c r="E330" s="374"/>
      <c r="F330" s="16">
        <v>1108946</v>
      </c>
      <c r="G330" s="16">
        <v>1640000</v>
      </c>
      <c r="H330" s="16">
        <v>936602.24</v>
      </c>
      <c r="I330" s="97">
        <f t="shared" si="59"/>
        <v>84.458777974761617</v>
      </c>
      <c r="J330" s="102">
        <f t="shared" si="60"/>
        <v>57.109892682926834</v>
      </c>
    </row>
    <row r="331" spans="2:10" x14ac:dyDescent="0.25">
      <c r="B331" s="99" t="s">
        <v>204</v>
      </c>
      <c r="C331" s="372" t="s">
        <v>205</v>
      </c>
      <c r="D331" s="373"/>
      <c r="E331" s="374"/>
      <c r="F331" s="16">
        <v>0</v>
      </c>
      <c r="G331" s="16">
        <v>0</v>
      </c>
      <c r="H331" s="16">
        <v>0</v>
      </c>
      <c r="I331" s="97" t="e">
        <f t="shared" si="59"/>
        <v>#DIV/0!</v>
      </c>
      <c r="J331" s="102" t="e">
        <f t="shared" si="60"/>
        <v>#DIV/0!</v>
      </c>
    </row>
    <row r="332" spans="2:10" x14ac:dyDescent="0.25">
      <c r="B332" s="99" t="s">
        <v>206</v>
      </c>
      <c r="C332" s="321" t="s">
        <v>207</v>
      </c>
      <c r="D332" s="322"/>
      <c r="E332" s="323"/>
      <c r="F332" s="16">
        <v>509326.71</v>
      </c>
      <c r="G332" s="16">
        <v>650000</v>
      </c>
      <c r="H332" s="16">
        <v>576178.11</v>
      </c>
      <c r="I332" s="97">
        <f t="shared" si="59"/>
        <v>113.12544555144181</v>
      </c>
      <c r="J332" s="102">
        <f t="shared" si="60"/>
        <v>88.64278615384616</v>
      </c>
    </row>
    <row r="333" spans="2:10" ht="23.25" customHeight="1" x14ac:dyDescent="0.25">
      <c r="B333" s="99" t="s">
        <v>208</v>
      </c>
      <c r="C333" s="321" t="s">
        <v>632</v>
      </c>
      <c r="D333" s="322"/>
      <c r="E333" s="323"/>
      <c r="F333" s="16">
        <v>0</v>
      </c>
      <c r="G333" s="16">
        <v>20000</v>
      </c>
      <c r="H333" s="16">
        <v>14188</v>
      </c>
      <c r="I333" s="97" t="e">
        <f t="shared" si="59"/>
        <v>#DIV/0!</v>
      </c>
      <c r="J333" s="102">
        <f t="shared" si="60"/>
        <v>70.94</v>
      </c>
    </row>
    <row r="334" spans="2:10" x14ac:dyDescent="0.25">
      <c r="B334" s="98" t="s">
        <v>209</v>
      </c>
      <c r="C334" s="369" t="s">
        <v>210</v>
      </c>
      <c r="D334" s="370"/>
      <c r="E334" s="371"/>
      <c r="F334" s="101">
        <f>SUM(F335:F336)</f>
        <v>120000</v>
      </c>
      <c r="G334" s="101">
        <f t="shared" ref="G334:H334" si="64">SUM(G335:G336)</f>
        <v>120000</v>
      </c>
      <c r="H334" s="101">
        <f t="shared" si="64"/>
        <v>120000</v>
      </c>
      <c r="I334" s="103">
        <f t="shared" si="59"/>
        <v>100</v>
      </c>
      <c r="J334" s="104">
        <f t="shared" si="60"/>
        <v>100</v>
      </c>
    </row>
    <row r="335" spans="2:10" x14ac:dyDescent="0.25">
      <c r="B335" s="99" t="s">
        <v>211</v>
      </c>
      <c r="C335" s="321" t="s">
        <v>212</v>
      </c>
      <c r="D335" s="322"/>
      <c r="E335" s="323"/>
      <c r="F335" s="16">
        <v>120000</v>
      </c>
      <c r="G335" s="16">
        <v>120000</v>
      </c>
      <c r="H335" s="16">
        <v>120000</v>
      </c>
      <c r="I335" s="97">
        <f t="shared" si="59"/>
        <v>100</v>
      </c>
      <c r="J335" s="102">
        <f t="shared" si="60"/>
        <v>100</v>
      </c>
    </row>
    <row r="336" spans="2:10" x14ac:dyDescent="0.25">
      <c r="B336" s="99" t="s">
        <v>213</v>
      </c>
      <c r="C336" s="321" t="s">
        <v>214</v>
      </c>
      <c r="D336" s="322"/>
      <c r="E336" s="323"/>
      <c r="F336" s="16">
        <v>0</v>
      </c>
      <c r="G336" s="16">
        <v>0</v>
      </c>
      <c r="H336" s="16">
        <v>0</v>
      </c>
      <c r="I336" s="97" t="e">
        <f t="shared" si="59"/>
        <v>#DIV/0!</v>
      </c>
      <c r="J336" s="102" t="e">
        <f t="shared" si="60"/>
        <v>#DIV/0!</v>
      </c>
    </row>
    <row r="337" spans="2:10" x14ac:dyDescent="0.25">
      <c r="B337" s="98" t="s">
        <v>215</v>
      </c>
      <c r="C337" s="369" t="s">
        <v>216</v>
      </c>
      <c r="D337" s="370"/>
      <c r="E337" s="371"/>
      <c r="F337" s="101">
        <f>SUM(F338:F341)</f>
        <v>543124.99</v>
      </c>
      <c r="G337" s="101">
        <f t="shared" ref="G337:H337" si="65">SUM(G338:G341)</f>
        <v>530000</v>
      </c>
      <c r="H337" s="101">
        <f t="shared" si="65"/>
        <v>468674.58</v>
      </c>
      <c r="I337" s="103">
        <f t="shared" si="59"/>
        <v>86.292214247037322</v>
      </c>
      <c r="J337" s="104">
        <f t="shared" si="60"/>
        <v>88.429166037735854</v>
      </c>
    </row>
    <row r="338" spans="2:10" x14ac:dyDescent="0.25">
      <c r="B338" s="99" t="s">
        <v>217</v>
      </c>
      <c r="C338" s="372" t="s">
        <v>218</v>
      </c>
      <c r="D338" s="373"/>
      <c r="E338" s="374"/>
      <c r="F338" s="16">
        <v>16035</v>
      </c>
      <c r="G338" s="16">
        <v>111000</v>
      </c>
      <c r="H338" s="16">
        <v>83320.75</v>
      </c>
      <c r="I338" s="97">
        <f t="shared" si="59"/>
        <v>519.61802307452456</v>
      </c>
      <c r="J338" s="102">
        <f t="shared" si="60"/>
        <v>75.063738738738735</v>
      </c>
    </row>
    <row r="339" spans="2:10" x14ac:dyDescent="0.25">
      <c r="B339" s="99" t="s">
        <v>219</v>
      </c>
      <c r="C339" s="372" t="s">
        <v>220</v>
      </c>
      <c r="D339" s="373"/>
      <c r="E339" s="374"/>
      <c r="F339" s="16">
        <v>417370</v>
      </c>
      <c r="G339" s="16">
        <v>419000</v>
      </c>
      <c r="H339" s="16">
        <v>385353.83</v>
      </c>
      <c r="I339" s="97">
        <f t="shared" si="59"/>
        <v>92.329067733665582</v>
      </c>
      <c r="J339" s="102">
        <f t="shared" si="60"/>
        <v>91.9698878281623</v>
      </c>
    </row>
    <row r="340" spans="2:10" x14ac:dyDescent="0.25">
      <c r="B340" s="99" t="s">
        <v>221</v>
      </c>
      <c r="C340" s="321" t="s">
        <v>222</v>
      </c>
      <c r="D340" s="322"/>
      <c r="E340" s="323"/>
      <c r="F340" s="16">
        <v>1200</v>
      </c>
      <c r="G340" s="16">
        <v>0</v>
      </c>
      <c r="H340" s="16">
        <v>0</v>
      </c>
      <c r="I340" s="97">
        <f t="shared" si="59"/>
        <v>0</v>
      </c>
      <c r="J340" s="102" t="e">
        <f t="shared" si="60"/>
        <v>#DIV/0!</v>
      </c>
    </row>
    <row r="341" spans="2:10" x14ac:dyDescent="0.25">
      <c r="B341" s="99" t="s">
        <v>223</v>
      </c>
      <c r="C341" s="372" t="s">
        <v>224</v>
      </c>
      <c r="D341" s="373"/>
      <c r="E341" s="374"/>
      <c r="F341" s="16">
        <v>108519.99</v>
      </c>
      <c r="G341" s="16">
        <v>0</v>
      </c>
      <c r="H341" s="16">
        <v>0</v>
      </c>
      <c r="I341" s="97">
        <f t="shared" si="59"/>
        <v>0</v>
      </c>
      <c r="J341" s="102" t="e">
        <f t="shared" si="60"/>
        <v>#DIV/0!</v>
      </c>
    </row>
    <row r="342" spans="2:10" x14ac:dyDescent="0.25">
      <c r="B342" s="98" t="s">
        <v>225</v>
      </c>
      <c r="C342" s="369" t="s">
        <v>226</v>
      </c>
      <c r="D342" s="370"/>
      <c r="E342" s="371"/>
      <c r="F342" s="101">
        <f>SUM(F343:F346)</f>
        <v>2507414.5499999998</v>
      </c>
      <c r="G342" s="101">
        <f t="shared" ref="G342:H342" si="66">SUM(G343:G346)</f>
        <v>1856000</v>
      </c>
      <c r="H342" s="101">
        <f t="shared" si="66"/>
        <v>1838759.45</v>
      </c>
      <c r="I342" s="103">
        <f t="shared" si="59"/>
        <v>73.332885860457338</v>
      </c>
      <c r="J342" s="104">
        <f t="shared" si="60"/>
        <v>99.071091056034476</v>
      </c>
    </row>
    <row r="343" spans="2:10" x14ac:dyDescent="0.25">
      <c r="B343" s="99" t="s">
        <v>227</v>
      </c>
      <c r="C343" s="321" t="s">
        <v>228</v>
      </c>
      <c r="D343" s="322"/>
      <c r="E343" s="323"/>
      <c r="F343" s="16">
        <v>2390414.5499999998</v>
      </c>
      <c r="G343" s="16">
        <v>1716000</v>
      </c>
      <c r="H343" s="16">
        <v>1724159.45</v>
      </c>
      <c r="I343" s="97">
        <f t="shared" si="59"/>
        <v>72.12805201507831</v>
      </c>
      <c r="J343" s="102">
        <f t="shared" si="60"/>
        <v>100.47549242424243</v>
      </c>
    </row>
    <row r="344" spans="2:10" x14ac:dyDescent="0.25">
      <c r="B344" s="99" t="s">
        <v>229</v>
      </c>
      <c r="C344" s="321" t="s">
        <v>230</v>
      </c>
      <c r="D344" s="322"/>
      <c r="E344" s="323"/>
      <c r="F344" s="16">
        <v>0</v>
      </c>
      <c r="G344" s="16">
        <v>0</v>
      </c>
      <c r="H344" s="16">
        <v>0</v>
      </c>
      <c r="I344" s="97" t="e">
        <f t="shared" si="59"/>
        <v>#DIV/0!</v>
      </c>
      <c r="J344" s="102" t="e">
        <f t="shared" si="60"/>
        <v>#DIV/0!</v>
      </c>
    </row>
    <row r="345" spans="2:10" x14ac:dyDescent="0.25">
      <c r="B345" s="99" t="s">
        <v>231</v>
      </c>
      <c r="C345" s="318" t="s">
        <v>232</v>
      </c>
      <c r="D345" s="319"/>
      <c r="E345" s="320"/>
      <c r="F345" s="16">
        <v>0</v>
      </c>
      <c r="G345" s="16">
        <v>0</v>
      </c>
      <c r="H345" s="16">
        <v>0</v>
      </c>
      <c r="I345" s="97" t="e">
        <f t="shared" si="59"/>
        <v>#DIV/0!</v>
      </c>
      <c r="J345" s="102" t="e">
        <f t="shared" si="60"/>
        <v>#DIV/0!</v>
      </c>
    </row>
    <row r="346" spans="2:10" ht="18" customHeight="1" x14ac:dyDescent="0.25">
      <c r="B346" s="99" t="s">
        <v>233</v>
      </c>
      <c r="C346" s="321" t="s">
        <v>630</v>
      </c>
      <c r="D346" s="322"/>
      <c r="E346" s="323"/>
      <c r="F346" s="16">
        <v>117000</v>
      </c>
      <c r="G346" s="16">
        <v>140000</v>
      </c>
      <c r="H346" s="16">
        <v>114600</v>
      </c>
      <c r="I346" s="97">
        <f t="shared" si="59"/>
        <v>97.948717948717942</v>
      </c>
      <c r="J346" s="102">
        <f t="shared" si="60"/>
        <v>81.857142857142861</v>
      </c>
    </row>
    <row r="347" spans="2:10" x14ac:dyDescent="0.25">
      <c r="B347" s="98" t="s">
        <v>234</v>
      </c>
      <c r="C347" s="369" t="s">
        <v>235</v>
      </c>
      <c r="D347" s="370"/>
      <c r="E347" s="371"/>
      <c r="F347" s="101">
        <f>SUM(F348:F352)</f>
        <v>579340.42000000004</v>
      </c>
      <c r="G347" s="101">
        <f t="shared" ref="G347:H347" si="67">SUM(G348:G352)</f>
        <v>1130000</v>
      </c>
      <c r="H347" s="101">
        <f t="shared" si="67"/>
        <v>1116071.73</v>
      </c>
      <c r="I347" s="103">
        <f t="shared" si="59"/>
        <v>192.64523783788465</v>
      </c>
      <c r="J347" s="104">
        <f t="shared" si="60"/>
        <v>98.767409734513265</v>
      </c>
    </row>
    <row r="348" spans="2:10" ht="11.25" customHeight="1" x14ac:dyDescent="0.25">
      <c r="B348" s="99" t="s">
        <v>236</v>
      </c>
      <c r="C348" s="321" t="s">
        <v>237</v>
      </c>
      <c r="D348" s="322"/>
      <c r="E348" s="323"/>
      <c r="F348" s="16">
        <v>2000</v>
      </c>
      <c r="G348" s="16">
        <v>10000</v>
      </c>
      <c r="H348" s="16">
        <v>0</v>
      </c>
      <c r="I348" s="97">
        <f t="shared" si="59"/>
        <v>0</v>
      </c>
      <c r="J348" s="102">
        <f t="shared" si="60"/>
        <v>0</v>
      </c>
    </row>
    <row r="349" spans="2:10" ht="13.5" customHeight="1" x14ac:dyDescent="0.25">
      <c r="B349" s="99" t="s">
        <v>238</v>
      </c>
      <c r="C349" s="321" t="s">
        <v>239</v>
      </c>
      <c r="D349" s="322"/>
      <c r="E349" s="323"/>
      <c r="F349" s="16">
        <v>234108.73</v>
      </c>
      <c r="G349" s="16">
        <v>260000</v>
      </c>
      <c r="H349" s="16">
        <v>226129.49</v>
      </c>
      <c r="I349" s="97">
        <f t="shared" si="59"/>
        <v>96.591652092598153</v>
      </c>
      <c r="J349" s="102">
        <f t="shared" si="60"/>
        <v>86.97288076923077</v>
      </c>
    </row>
    <row r="350" spans="2:10" ht="12.75" customHeight="1" x14ac:dyDescent="0.25">
      <c r="B350" s="99" t="s">
        <v>240</v>
      </c>
      <c r="C350" s="321" t="s">
        <v>241</v>
      </c>
      <c r="D350" s="322"/>
      <c r="E350" s="323"/>
      <c r="F350" s="16">
        <v>312483.44</v>
      </c>
      <c r="G350" s="16">
        <v>857000</v>
      </c>
      <c r="H350" s="16">
        <v>854366.52</v>
      </c>
      <c r="I350" s="97">
        <f t="shared" si="59"/>
        <v>273.41177503678273</v>
      </c>
      <c r="J350" s="102">
        <f t="shared" si="60"/>
        <v>99.692709451575269</v>
      </c>
    </row>
    <row r="351" spans="2:10" x14ac:dyDescent="0.25">
      <c r="B351" s="99" t="s">
        <v>242</v>
      </c>
      <c r="C351" s="321" t="s">
        <v>243</v>
      </c>
      <c r="D351" s="322"/>
      <c r="E351" s="323"/>
      <c r="F351" s="16">
        <v>2100</v>
      </c>
      <c r="G351" s="16">
        <v>3000</v>
      </c>
      <c r="H351" s="16">
        <v>2100</v>
      </c>
      <c r="I351" s="97">
        <f t="shared" si="59"/>
        <v>100</v>
      </c>
      <c r="J351" s="102">
        <f t="shared" si="60"/>
        <v>70</v>
      </c>
    </row>
    <row r="352" spans="2:10" ht="16.5" customHeight="1" x14ac:dyDescent="0.25">
      <c r="B352" s="99" t="s">
        <v>244</v>
      </c>
      <c r="C352" s="321" t="s">
        <v>631</v>
      </c>
      <c r="D352" s="322"/>
      <c r="E352" s="323"/>
      <c r="F352" s="16">
        <v>28648.25</v>
      </c>
      <c r="G352" s="16">
        <v>0</v>
      </c>
      <c r="H352" s="16">
        <v>33475.72</v>
      </c>
      <c r="I352" s="97">
        <f t="shared" si="59"/>
        <v>116.85083731117957</v>
      </c>
      <c r="J352" s="102" t="e">
        <f t="shared" si="60"/>
        <v>#DIV/0!</v>
      </c>
    </row>
    <row r="353" spans="2:10" ht="15.75" thickBot="1" x14ac:dyDescent="0.3">
      <c r="B353" s="105"/>
      <c r="C353" s="375" t="s">
        <v>159</v>
      </c>
      <c r="D353" s="376"/>
      <c r="E353" s="377"/>
      <c r="F353" s="106">
        <f>F308+F311+F313+F317+F324+F329+F334+F337+F342+F347</f>
        <v>9864828.209999999</v>
      </c>
      <c r="G353" s="106">
        <f>G308+G311+G313+G317+G324+G329+G334+G337+G342+G347</f>
        <v>10372000</v>
      </c>
      <c r="H353" s="106">
        <f>H308+H311+H313+H317+H324+H329+H334+H337+H342+H347</f>
        <v>8972495.5800000001</v>
      </c>
      <c r="I353" s="107">
        <f t="shared" si="59"/>
        <v>90.954402742711324</v>
      </c>
      <c r="J353" s="108">
        <f t="shared" si="60"/>
        <v>86.506899151561896</v>
      </c>
    </row>
    <row r="358" spans="2:10" x14ac:dyDescent="0.25">
      <c r="B358" s="354" t="s">
        <v>247</v>
      </c>
      <c r="C358" s="354"/>
      <c r="D358" s="354"/>
      <c r="E358" s="354"/>
      <c r="F358" s="354"/>
      <c r="G358" s="354"/>
    </row>
    <row r="359" spans="2:10" ht="15.75" thickBot="1" x14ac:dyDescent="0.3"/>
    <row r="360" spans="2:10" ht="30.75" customHeight="1" x14ac:dyDescent="0.25">
      <c r="B360" s="49" t="s">
        <v>20</v>
      </c>
      <c r="C360" s="355" t="s">
        <v>21</v>
      </c>
      <c r="D360" s="355"/>
      <c r="E360" s="355"/>
      <c r="F360" s="50" t="s">
        <v>3</v>
      </c>
      <c r="G360" s="50" t="s">
        <v>564</v>
      </c>
      <c r="H360" s="51" t="s">
        <v>566</v>
      </c>
      <c r="I360" s="50" t="s">
        <v>59</v>
      </c>
      <c r="J360" s="52" t="s">
        <v>60</v>
      </c>
    </row>
    <row r="361" spans="2:10" x14ac:dyDescent="0.25">
      <c r="B361" s="62">
        <v>1</v>
      </c>
      <c r="C361" s="356">
        <v>2</v>
      </c>
      <c r="D361" s="357"/>
      <c r="E361" s="358"/>
      <c r="F361" s="15">
        <v>3</v>
      </c>
      <c r="G361" s="14">
        <v>5</v>
      </c>
      <c r="H361" s="15">
        <v>6</v>
      </c>
      <c r="I361" s="14">
        <v>7</v>
      </c>
      <c r="J361" s="63">
        <v>8</v>
      </c>
    </row>
    <row r="362" spans="2:10" ht="27.75" customHeight="1" x14ac:dyDescent="0.25">
      <c r="B362" s="113">
        <v>8</v>
      </c>
      <c r="C362" s="359" t="s">
        <v>15</v>
      </c>
      <c r="D362" s="359"/>
      <c r="E362" s="359"/>
      <c r="F362" s="114">
        <f>SUM(F363:F364)</f>
        <v>1822037.48</v>
      </c>
      <c r="G362" s="114">
        <f>SUM(G363:G364)</f>
        <v>0</v>
      </c>
      <c r="H362" s="114">
        <f>SUM(H363:H364)</f>
        <v>0</v>
      </c>
      <c r="I362" s="103">
        <f>H362/F362*100</f>
        <v>0</v>
      </c>
      <c r="J362" s="104" t="e">
        <f>H362/G362*100</f>
        <v>#DIV/0!</v>
      </c>
    </row>
    <row r="363" spans="2:10" x14ac:dyDescent="0.25">
      <c r="B363" s="20">
        <v>814</v>
      </c>
      <c r="C363" s="344" t="s">
        <v>245</v>
      </c>
      <c r="D363" s="344"/>
      <c r="E363" s="344"/>
      <c r="F363" s="17">
        <v>301539.96000000002</v>
      </c>
      <c r="G363" s="17">
        <v>0</v>
      </c>
      <c r="H363" s="22">
        <v>0</v>
      </c>
      <c r="I363" s="97">
        <f>H363/F363*100</f>
        <v>0</v>
      </c>
      <c r="J363" s="102" t="e">
        <f>H363/G363*100</f>
        <v>#DIV/0!</v>
      </c>
    </row>
    <row r="364" spans="2:10" x14ac:dyDescent="0.25">
      <c r="B364" s="20">
        <v>844</v>
      </c>
      <c r="C364" s="344" t="s">
        <v>246</v>
      </c>
      <c r="D364" s="344"/>
      <c r="E364" s="344"/>
      <c r="F364" s="17">
        <v>1520497.52</v>
      </c>
      <c r="G364" s="17">
        <v>0</v>
      </c>
      <c r="H364" s="22">
        <v>0</v>
      </c>
      <c r="I364" s="97">
        <f>H364/F364*100</f>
        <v>0</v>
      </c>
      <c r="J364" s="102" t="e">
        <f>H364/G364*100</f>
        <v>#DIV/0!</v>
      </c>
    </row>
    <row r="365" spans="2:10" x14ac:dyDescent="0.25">
      <c r="B365" s="203" t="s">
        <v>590</v>
      </c>
      <c r="C365" s="324" t="s">
        <v>591</v>
      </c>
      <c r="D365" s="325"/>
      <c r="E365" s="326"/>
      <c r="F365" s="219"/>
      <c r="G365" s="219">
        <v>0</v>
      </c>
      <c r="H365" s="217"/>
      <c r="I365" s="246"/>
      <c r="J365" s="247"/>
    </row>
    <row r="366" spans="2:10" ht="15.75" thickBot="1" x14ac:dyDescent="0.3">
      <c r="B366" s="112"/>
      <c r="C366" s="360" t="s">
        <v>159</v>
      </c>
      <c r="D366" s="360"/>
      <c r="E366" s="360"/>
      <c r="F366" s="33">
        <f>F362</f>
        <v>1822037.48</v>
      </c>
      <c r="G366" s="33">
        <f t="shared" ref="G366:H366" si="68">G362</f>
        <v>0</v>
      </c>
      <c r="H366" s="33">
        <f t="shared" si="68"/>
        <v>0</v>
      </c>
      <c r="I366" s="33">
        <f>H366/F366*100</f>
        <v>0</v>
      </c>
      <c r="J366" s="117" t="e">
        <f>H366/G366*100</f>
        <v>#DIV/0!</v>
      </c>
    </row>
    <row r="367" spans="2:10" x14ac:dyDescent="0.25">
      <c r="B367" s="73"/>
      <c r="C367" s="84"/>
      <c r="D367" s="84"/>
      <c r="E367" s="84"/>
      <c r="F367" s="85"/>
      <c r="G367" s="85"/>
      <c r="H367" s="85"/>
      <c r="I367" s="85"/>
      <c r="J367" s="85"/>
    </row>
    <row r="368" spans="2:10" x14ac:dyDescent="0.25">
      <c r="B368" s="73"/>
      <c r="C368" s="84"/>
      <c r="D368" s="84"/>
      <c r="E368" s="84"/>
      <c r="F368" s="85"/>
      <c r="G368" s="85"/>
      <c r="H368" s="85"/>
      <c r="I368" s="85"/>
      <c r="J368" s="85"/>
    </row>
    <row r="369" spans="2:10" x14ac:dyDescent="0.25">
      <c r="B369" s="73"/>
      <c r="C369" s="84"/>
      <c r="D369" s="84"/>
      <c r="E369" s="84"/>
      <c r="F369" s="85"/>
      <c r="G369" s="85"/>
      <c r="H369" s="85"/>
      <c r="I369" s="85"/>
      <c r="J369" s="85"/>
    </row>
    <row r="370" spans="2:10" x14ac:dyDescent="0.25">
      <c r="B370" s="73"/>
      <c r="C370" s="84"/>
      <c r="D370" s="84"/>
      <c r="E370" s="84"/>
      <c r="F370" s="85"/>
      <c r="G370" s="85"/>
      <c r="H370" s="85"/>
      <c r="I370" s="85"/>
      <c r="J370" s="85"/>
    </row>
    <row r="371" spans="2:10" x14ac:dyDescent="0.25">
      <c r="B371" s="354" t="s">
        <v>248</v>
      </c>
      <c r="C371" s="354"/>
      <c r="D371" s="354"/>
      <c r="E371" s="354"/>
      <c r="F371" s="354"/>
      <c r="G371" s="354"/>
    </row>
    <row r="372" spans="2:10" ht="15.75" thickBot="1" x14ac:dyDescent="0.3"/>
    <row r="373" spans="2:10" ht="33.75" customHeight="1" x14ac:dyDescent="0.25">
      <c r="B373" s="49" t="s">
        <v>20</v>
      </c>
      <c r="C373" s="355" t="s">
        <v>21</v>
      </c>
      <c r="D373" s="355"/>
      <c r="E373" s="355"/>
      <c r="F373" s="50" t="s">
        <v>3</v>
      </c>
      <c r="G373" s="50" t="s">
        <v>564</v>
      </c>
      <c r="H373" s="51" t="s">
        <v>566</v>
      </c>
      <c r="I373" s="50" t="s">
        <v>59</v>
      </c>
      <c r="J373" s="52" t="s">
        <v>60</v>
      </c>
    </row>
    <row r="374" spans="2:10" x14ac:dyDescent="0.25">
      <c r="B374" s="62">
        <v>1</v>
      </c>
      <c r="C374" s="356">
        <v>2</v>
      </c>
      <c r="D374" s="357"/>
      <c r="E374" s="358"/>
      <c r="F374" s="14">
        <v>3</v>
      </c>
      <c r="G374" s="14">
        <v>5</v>
      </c>
      <c r="H374" s="15">
        <v>6</v>
      </c>
      <c r="I374" s="14">
        <v>7</v>
      </c>
      <c r="J374" s="63">
        <v>8</v>
      </c>
    </row>
    <row r="375" spans="2:10" ht="24" customHeight="1" x14ac:dyDescent="0.25">
      <c r="B375" s="116">
        <v>5</v>
      </c>
      <c r="C375" s="361" t="s">
        <v>16</v>
      </c>
      <c r="D375" s="362"/>
      <c r="E375" s="362"/>
      <c r="F375" s="114">
        <f>SUM(F376)</f>
        <v>735510</v>
      </c>
      <c r="G375" s="114">
        <f t="shared" ref="G375:H375" si="69">SUM(G376)</f>
        <v>775000</v>
      </c>
      <c r="H375" s="114">
        <f t="shared" si="69"/>
        <v>775000</v>
      </c>
      <c r="I375" s="103">
        <f>H375/F375*100</f>
        <v>105.36906364291445</v>
      </c>
      <c r="J375" s="104">
        <f>H375/G375*100</f>
        <v>100</v>
      </c>
    </row>
    <row r="376" spans="2:10" ht="24" customHeight="1" x14ac:dyDescent="0.25">
      <c r="B376" s="218">
        <v>544</v>
      </c>
      <c r="C376" s="321" t="s">
        <v>249</v>
      </c>
      <c r="D376" s="322"/>
      <c r="E376" s="323"/>
      <c r="F376" s="17">
        <v>735510</v>
      </c>
      <c r="G376" s="22">
        <v>775000</v>
      </c>
      <c r="H376" s="17">
        <v>775000</v>
      </c>
      <c r="I376" s="97">
        <f>H376/F376*100</f>
        <v>105.36906364291445</v>
      </c>
      <c r="J376" s="102">
        <f>H376/G376*100</f>
        <v>100</v>
      </c>
    </row>
    <row r="377" spans="2:10" ht="18" customHeight="1" x14ac:dyDescent="0.25">
      <c r="B377" s="220" t="s">
        <v>576</v>
      </c>
      <c r="C377" s="299" t="s">
        <v>577</v>
      </c>
      <c r="D377" s="300"/>
      <c r="E377" s="301"/>
      <c r="F377" s="219"/>
      <c r="G377" s="217">
        <v>375000</v>
      </c>
      <c r="H377" s="219">
        <f>H380-H378-H379</f>
        <v>299037.56</v>
      </c>
      <c r="I377" s="246"/>
      <c r="J377" s="247"/>
    </row>
    <row r="378" spans="2:10" ht="18" customHeight="1" x14ac:dyDescent="0.25">
      <c r="B378" s="220" t="s">
        <v>572</v>
      </c>
      <c r="C378" s="299" t="s">
        <v>573</v>
      </c>
      <c r="D378" s="300"/>
      <c r="E378" s="301"/>
      <c r="F378" s="219"/>
      <c r="G378" s="217">
        <v>0</v>
      </c>
      <c r="H378" s="219">
        <v>212978.85</v>
      </c>
      <c r="I378" s="246"/>
      <c r="J378" s="247"/>
    </row>
    <row r="379" spans="2:10" ht="18.75" customHeight="1" x14ac:dyDescent="0.25">
      <c r="B379" s="220" t="s">
        <v>574</v>
      </c>
      <c r="C379" s="327" t="s">
        <v>575</v>
      </c>
      <c r="D379" s="328"/>
      <c r="E379" s="329"/>
      <c r="F379" s="219"/>
      <c r="G379" s="217">
        <v>400000</v>
      </c>
      <c r="H379" s="219">
        <v>262983.59000000003</v>
      </c>
      <c r="I379" s="246"/>
      <c r="J379" s="247"/>
    </row>
    <row r="380" spans="2:10" ht="15.75" thickBot="1" x14ac:dyDescent="0.3">
      <c r="B380" s="112"/>
      <c r="C380" s="360" t="s">
        <v>159</v>
      </c>
      <c r="D380" s="360"/>
      <c r="E380" s="360"/>
      <c r="F380" s="33">
        <f>F375</f>
        <v>735510</v>
      </c>
      <c r="G380" s="33">
        <f t="shared" ref="G380:H380" si="70">G375</f>
        <v>775000</v>
      </c>
      <c r="H380" s="33">
        <f t="shared" si="70"/>
        <v>775000</v>
      </c>
      <c r="I380" s="118">
        <f>H380/F380*100</f>
        <v>105.36906364291445</v>
      </c>
      <c r="J380" s="119">
        <f>H380/G380*100</f>
        <v>100</v>
      </c>
    </row>
    <row r="399" spans="2:5" x14ac:dyDescent="0.25">
      <c r="B399" s="354" t="s">
        <v>250</v>
      </c>
      <c r="C399" s="354"/>
      <c r="D399" s="354"/>
      <c r="E399" s="354"/>
    </row>
    <row r="400" spans="2:5" ht="15.75" thickBot="1" x14ac:dyDescent="0.3"/>
    <row r="401" spans="2:10" ht="24.75" x14ac:dyDescent="0.25">
      <c r="B401" s="125" t="s">
        <v>20</v>
      </c>
      <c r="C401" s="458" t="s">
        <v>21</v>
      </c>
      <c r="D401" s="459"/>
      <c r="E401" s="459"/>
      <c r="F401" s="126" t="s">
        <v>3</v>
      </c>
      <c r="G401" s="126" t="s">
        <v>566</v>
      </c>
      <c r="H401" s="127" t="s">
        <v>251</v>
      </c>
      <c r="I401" s="73"/>
      <c r="J401" s="73"/>
    </row>
    <row r="402" spans="2:10" x14ac:dyDescent="0.25">
      <c r="B402" s="111">
        <v>1</v>
      </c>
      <c r="C402" s="460">
        <v>2</v>
      </c>
      <c r="D402" s="461"/>
      <c r="E402" s="461"/>
      <c r="F402" s="120">
        <v>3</v>
      </c>
      <c r="G402" s="120">
        <v>4</v>
      </c>
      <c r="H402" s="128">
        <v>5</v>
      </c>
      <c r="I402" s="73"/>
      <c r="J402" s="73"/>
    </row>
    <row r="403" spans="2:10" x14ac:dyDescent="0.25">
      <c r="B403" s="129">
        <v>8</v>
      </c>
      <c r="C403" s="457" t="s">
        <v>15</v>
      </c>
      <c r="D403" s="338"/>
      <c r="E403" s="338"/>
      <c r="F403" s="121">
        <f>F404+F408</f>
        <v>1822037.48</v>
      </c>
      <c r="G403" s="121">
        <f>G404+G408</f>
        <v>0</v>
      </c>
      <c r="H403" s="144">
        <f>G403/F403*100</f>
        <v>0</v>
      </c>
      <c r="I403" s="73"/>
      <c r="J403" s="73"/>
    </row>
    <row r="404" spans="2:10" ht="24" customHeight="1" x14ac:dyDescent="0.25">
      <c r="B404" s="130">
        <v>81</v>
      </c>
      <c r="C404" s="353" t="s">
        <v>258</v>
      </c>
      <c r="D404" s="353"/>
      <c r="E404" s="353"/>
      <c r="F404" s="122">
        <f>F405</f>
        <v>301539.96000000002</v>
      </c>
      <c r="G404" s="122">
        <f>G405</f>
        <v>0</v>
      </c>
      <c r="H404" s="131">
        <f t="shared" ref="H404:H420" si="71">G404/F404*100</f>
        <v>0</v>
      </c>
      <c r="I404" s="73"/>
      <c r="J404" s="73"/>
    </row>
    <row r="405" spans="2:10" ht="23.25" customHeight="1" x14ac:dyDescent="0.25">
      <c r="B405" s="132">
        <v>814</v>
      </c>
      <c r="C405" s="315" t="s">
        <v>259</v>
      </c>
      <c r="D405" s="315"/>
      <c r="E405" s="315"/>
      <c r="F405" s="123">
        <f>F406</f>
        <v>301539.96000000002</v>
      </c>
      <c r="G405" s="123">
        <f>G406</f>
        <v>0</v>
      </c>
      <c r="H405" s="133">
        <f t="shared" si="71"/>
        <v>0</v>
      </c>
      <c r="I405" s="73"/>
      <c r="J405" s="73"/>
    </row>
    <row r="406" spans="2:10" ht="36.75" customHeight="1" x14ac:dyDescent="0.25">
      <c r="B406" s="134">
        <v>8141</v>
      </c>
      <c r="C406" s="351" t="s">
        <v>261</v>
      </c>
      <c r="D406" s="351"/>
      <c r="E406" s="351"/>
      <c r="F406" s="124">
        <f>SUM(F407)</f>
        <v>301539.96000000002</v>
      </c>
      <c r="G406" s="124">
        <f>SUM(G407)</f>
        <v>0</v>
      </c>
      <c r="H406" s="135">
        <f t="shared" si="71"/>
        <v>0</v>
      </c>
      <c r="I406" s="73"/>
      <c r="J406" s="73"/>
    </row>
    <row r="407" spans="2:10" ht="40.5" customHeight="1" x14ac:dyDescent="0.25">
      <c r="B407" s="20">
        <v>81411</v>
      </c>
      <c r="C407" s="306" t="s">
        <v>260</v>
      </c>
      <c r="D407" s="306"/>
      <c r="E407" s="306"/>
      <c r="F407" s="17">
        <v>301539.96000000002</v>
      </c>
      <c r="G407" s="17">
        <v>0</v>
      </c>
      <c r="H407" s="77">
        <f t="shared" si="71"/>
        <v>0</v>
      </c>
      <c r="I407" s="73"/>
      <c r="J407" s="73"/>
    </row>
    <row r="408" spans="2:10" ht="18" customHeight="1" x14ac:dyDescent="0.25">
      <c r="B408" s="130">
        <v>84</v>
      </c>
      <c r="C408" s="347" t="s">
        <v>264</v>
      </c>
      <c r="D408" s="348"/>
      <c r="E408" s="349"/>
      <c r="F408" s="122">
        <f>F409</f>
        <v>1520497.52</v>
      </c>
      <c r="G408" s="122">
        <f>G409</f>
        <v>0</v>
      </c>
      <c r="H408" s="131">
        <f t="shared" si="71"/>
        <v>0</v>
      </c>
      <c r="I408" s="73"/>
      <c r="J408" s="73"/>
    </row>
    <row r="409" spans="2:10" ht="36.75" customHeight="1" x14ac:dyDescent="0.25">
      <c r="B409" s="132">
        <v>844</v>
      </c>
      <c r="C409" s="315" t="s">
        <v>265</v>
      </c>
      <c r="D409" s="315"/>
      <c r="E409" s="350"/>
      <c r="F409" s="123">
        <f>F410</f>
        <v>1520497.52</v>
      </c>
      <c r="G409" s="123">
        <f>G410</f>
        <v>0</v>
      </c>
      <c r="H409" s="133">
        <f t="shared" si="71"/>
        <v>0</v>
      </c>
      <c r="I409" s="73"/>
      <c r="J409" s="73"/>
    </row>
    <row r="410" spans="2:10" ht="27.75" customHeight="1" x14ac:dyDescent="0.25">
      <c r="B410" s="134">
        <v>8445</v>
      </c>
      <c r="C410" s="351" t="s">
        <v>266</v>
      </c>
      <c r="D410" s="351"/>
      <c r="E410" s="352"/>
      <c r="F410" s="124">
        <f>SUM(F411)</f>
        <v>1520497.52</v>
      </c>
      <c r="G410" s="124">
        <f>SUM(G411)</f>
        <v>0</v>
      </c>
      <c r="H410" s="135">
        <f t="shared" si="71"/>
        <v>0</v>
      </c>
      <c r="I410" s="73"/>
      <c r="J410" s="73"/>
    </row>
    <row r="411" spans="2:10" ht="35.25" customHeight="1" x14ac:dyDescent="0.25">
      <c r="B411" s="20">
        <v>84451</v>
      </c>
      <c r="C411" s="306" t="s">
        <v>267</v>
      </c>
      <c r="D411" s="306"/>
      <c r="E411" s="307"/>
      <c r="F411" s="17">
        <v>1520497.52</v>
      </c>
      <c r="G411" s="17">
        <v>0</v>
      </c>
      <c r="H411" s="77">
        <f t="shared" si="71"/>
        <v>0</v>
      </c>
      <c r="I411" s="73"/>
      <c r="J411" s="73"/>
    </row>
    <row r="412" spans="2:10" ht="17.25" customHeight="1" x14ac:dyDescent="0.25">
      <c r="B412" s="366" t="s">
        <v>263</v>
      </c>
      <c r="C412" s="367"/>
      <c r="D412" s="367"/>
      <c r="E412" s="368"/>
      <c r="F412" s="142">
        <f>F403</f>
        <v>1822037.48</v>
      </c>
      <c r="G412" s="142">
        <f>G403</f>
        <v>0</v>
      </c>
      <c r="H412" s="145">
        <f t="shared" si="71"/>
        <v>0</v>
      </c>
      <c r="I412" s="73"/>
      <c r="J412" s="73"/>
    </row>
    <row r="413" spans="2:10" ht="37.5" customHeight="1" x14ac:dyDescent="0.25">
      <c r="B413" s="136">
        <v>5</v>
      </c>
      <c r="C413" s="338" t="s">
        <v>252</v>
      </c>
      <c r="D413" s="338"/>
      <c r="E413" s="338"/>
      <c r="F413" s="121">
        <f>F414</f>
        <v>735510</v>
      </c>
      <c r="G413" s="121">
        <f>G414</f>
        <v>775000</v>
      </c>
      <c r="H413" s="144">
        <f t="shared" si="71"/>
        <v>105.36906364291445</v>
      </c>
      <c r="I413" s="73"/>
      <c r="J413" s="73"/>
    </row>
    <row r="414" spans="2:10" ht="25.5" customHeight="1" x14ac:dyDescent="0.25">
      <c r="B414" s="137">
        <v>54</v>
      </c>
      <c r="C414" s="353" t="s">
        <v>253</v>
      </c>
      <c r="D414" s="353"/>
      <c r="E414" s="353"/>
      <c r="F414" s="122">
        <f>F415</f>
        <v>735510</v>
      </c>
      <c r="G414" s="122">
        <f>G415</f>
        <v>775000</v>
      </c>
      <c r="H414" s="131">
        <f t="shared" si="71"/>
        <v>105.36906364291445</v>
      </c>
      <c r="I414" s="73"/>
      <c r="J414" s="73"/>
    </row>
    <row r="415" spans="2:10" ht="34.5" customHeight="1" x14ac:dyDescent="0.25">
      <c r="B415" s="138">
        <v>544</v>
      </c>
      <c r="C415" s="315" t="s">
        <v>249</v>
      </c>
      <c r="D415" s="315"/>
      <c r="E415" s="315"/>
      <c r="F415" s="123">
        <f>F416+F418</f>
        <v>735510</v>
      </c>
      <c r="G415" s="123">
        <f>G416+G418</f>
        <v>775000</v>
      </c>
      <c r="H415" s="133">
        <f t="shared" si="71"/>
        <v>105.36906364291445</v>
      </c>
      <c r="I415" s="73"/>
      <c r="J415" s="73"/>
    </row>
    <row r="416" spans="2:10" ht="35.25" customHeight="1" x14ac:dyDescent="0.25">
      <c r="B416" s="139">
        <v>5443</v>
      </c>
      <c r="C416" s="351" t="s">
        <v>254</v>
      </c>
      <c r="D416" s="351"/>
      <c r="E416" s="351"/>
      <c r="F416" s="124">
        <f>SUM(F417)</f>
        <v>468750</v>
      </c>
      <c r="G416" s="124">
        <f>SUM(G417)</f>
        <v>375000</v>
      </c>
      <c r="H416" s="135">
        <f t="shared" si="71"/>
        <v>80</v>
      </c>
      <c r="I416" s="73"/>
      <c r="J416" s="73"/>
    </row>
    <row r="417" spans="2:10" ht="36.75" customHeight="1" x14ac:dyDescent="0.25">
      <c r="B417" s="70">
        <v>54432</v>
      </c>
      <c r="C417" s="306" t="s">
        <v>255</v>
      </c>
      <c r="D417" s="306"/>
      <c r="E417" s="306"/>
      <c r="F417" s="17">
        <v>468750</v>
      </c>
      <c r="G417" s="17">
        <v>375000</v>
      </c>
      <c r="H417" s="77">
        <f t="shared" si="71"/>
        <v>80</v>
      </c>
      <c r="I417" s="73"/>
      <c r="J417" s="73"/>
    </row>
    <row r="418" spans="2:10" ht="36.75" customHeight="1" x14ac:dyDescent="0.25">
      <c r="B418" s="139">
        <v>5445</v>
      </c>
      <c r="C418" s="351" t="s">
        <v>256</v>
      </c>
      <c r="D418" s="351"/>
      <c r="E418" s="351"/>
      <c r="F418" s="124">
        <f>SUM(F419)</f>
        <v>266760</v>
      </c>
      <c r="G418" s="124">
        <f>SUM(G419)</f>
        <v>400000</v>
      </c>
      <c r="H418" s="135">
        <f t="shared" si="71"/>
        <v>149.947518368571</v>
      </c>
      <c r="I418" s="73"/>
      <c r="J418" s="73"/>
    </row>
    <row r="419" spans="2:10" ht="37.5" customHeight="1" x14ac:dyDescent="0.25">
      <c r="B419" s="70">
        <v>54451</v>
      </c>
      <c r="C419" s="306" t="s">
        <v>257</v>
      </c>
      <c r="D419" s="306"/>
      <c r="E419" s="306"/>
      <c r="F419" s="17">
        <v>266760</v>
      </c>
      <c r="G419" s="17">
        <v>400000</v>
      </c>
      <c r="H419" s="77">
        <f t="shared" si="71"/>
        <v>149.947518368571</v>
      </c>
      <c r="I419" s="73"/>
      <c r="J419" s="73"/>
    </row>
    <row r="420" spans="2:10" ht="15.75" thickBot="1" x14ac:dyDescent="0.3">
      <c r="B420" s="364" t="s">
        <v>262</v>
      </c>
      <c r="C420" s="365"/>
      <c r="D420" s="365"/>
      <c r="E420" s="365"/>
      <c r="F420" s="140">
        <f>F413</f>
        <v>735510</v>
      </c>
      <c r="G420" s="140">
        <f>G413</f>
        <v>775000</v>
      </c>
      <c r="H420" s="141">
        <f t="shared" si="71"/>
        <v>105.36906364291445</v>
      </c>
      <c r="I420" s="73"/>
      <c r="J420" s="73"/>
    </row>
    <row r="421" spans="2:10" x14ac:dyDescent="0.25">
      <c r="B421" s="44"/>
      <c r="C421" s="306"/>
      <c r="D421" s="306"/>
      <c r="E421" s="306"/>
      <c r="F421" s="22"/>
      <c r="G421" s="22"/>
      <c r="H421" s="73"/>
      <c r="I421" s="73"/>
      <c r="J421" s="73"/>
    </row>
    <row r="422" spans="2:10" x14ac:dyDescent="0.25">
      <c r="B422" s="44"/>
      <c r="C422" s="306"/>
      <c r="D422" s="306"/>
      <c r="E422" s="306"/>
      <c r="F422" s="22"/>
      <c r="G422" s="22"/>
      <c r="H422" s="73"/>
      <c r="I422" s="73"/>
      <c r="J422" s="73"/>
    </row>
    <row r="423" spans="2:10" x14ac:dyDescent="0.25">
      <c r="B423" s="44"/>
      <c r="C423" s="306"/>
      <c r="D423" s="306"/>
      <c r="E423" s="306"/>
      <c r="F423" s="22"/>
      <c r="G423" s="22"/>
      <c r="H423" s="73"/>
      <c r="I423" s="73"/>
      <c r="J423" s="73"/>
    </row>
    <row r="424" spans="2:10" x14ac:dyDescent="0.25">
      <c r="B424" s="44"/>
      <c r="C424" s="306"/>
      <c r="D424" s="306"/>
      <c r="E424" s="306"/>
      <c r="F424" s="22"/>
      <c r="G424" s="22"/>
      <c r="H424" s="73"/>
      <c r="I424" s="73"/>
      <c r="J424" s="73"/>
    </row>
    <row r="425" spans="2:10" x14ac:dyDescent="0.25">
      <c r="B425" s="44"/>
      <c r="C425" s="306"/>
      <c r="D425" s="306"/>
      <c r="E425" s="306"/>
      <c r="F425" s="22"/>
      <c r="G425" s="22"/>
      <c r="H425" s="73"/>
      <c r="I425" s="73"/>
      <c r="J425" s="73"/>
    </row>
    <row r="426" spans="2:10" x14ac:dyDescent="0.25">
      <c r="C426" s="363"/>
      <c r="D426" s="363"/>
      <c r="E426" s="363"/>
      <c r="F426" s="115"/>
      <c r="G426" s="115"/>
    </row>
    <row r="431" spans="2:10" x14ac:dyDescent="0.25">
      <c r="B431" s="331" t="s">
        <v>269</v>
      </c>
      <c r="C431" s="331"/>
      <c r="D431" s="331"/>
      <c r="E431" s="331"/>
      <c r="F431" s="331"/>
      <c r="G431" s="331"/>
      <c r="H431" s="331"/>
      <c r="I431" s="331"/>
    </row>
    <row r="432" spans="2:10" x14ac:dyDescent="0.25">
      <c r="C432" s="110"/>
      <c r="D432" s="110"/>
      <c r="E432" s="110"/>
      <c r="F432" s="110"/>
      <c r="G432" s="110"/>
    </row>
    <row r="433" spans="2:8" x14ac:dyDescent="0.25">
      <c r="C433" s="110"/>
      <c r="D433" s="110"/>
      <c r="E433" s="110"/>
      <c r="F433" s="110"/>
      <c r="G433" s="110"/>
    </row>
    <row r="435" spans="2:8" x14ac:dyDescent="0.25">
      <c r="B435" s="354" t="s">
        <v>270</v>
      </c>
      <c r="C435" s="354"/>
      <c r="D435" s="354"/>
      <c r="E435" s="354"/>
      <c r="F435" s="354"/>
    </row>
    <row r="436" spans="2:8" ht="15.75" thickBot="1" x14ac:dyDescent="0.3"/>
    <row r="437" spans="2:8" ht="24.75" x14ac:dyDescent="0.25">
      <c r="B437" s="154" t="s">
        <v>20</v>
      </c>
      <c r="C437" s="346" t="s">
        <v>311</v>
      </c>
      <c r="D437" s="346"/>
      <c r="E437" s="346"/>
      <c r="F437" s="143" t="s">
        <v>564</v>
      </c>
      <c r="G437" s="148" t="s">
        <v>566</v>
      </c>
      <c r="H437" s="149" t="s">
        <v>251</v>
      </c>
    </row>
    <row r="438" spans="2:8" x14ac:dyDescent="0.25">
      <c r="B438" s="155">
        <v>1</v>
      </c>
      <c r="C438" s="343">
        <v>2</v>
      </c>
      <c r="D438" s="343"/>
      <c r="E438" s="343"/>
      <c r="F438" s="156">
        <v>3</v>
      </c>
      <c r="G438" s="157">
        <v>4</v>
      </c>
      <c r="H438" s="158">
        <v>5</v>
      </c>
    </row>
    <row r="439" spans="2:8" x14ac:dyDescent="0.25">
      <c r="B439" s="150" t="s">
        <v>274</v>
      </c>
      <c r="C439" s="345" t="s">
        <v>271</v>
      </c>
      <c r="D439" s="345"/>
      <c r="E439" s="345"/>
      <c r="F439" s="147">
        <f>SUM(F440)</f>
        <v>208992.46</v>
      </c>
      <c r="G439" s="147">
        <f>SUM(G440)</f>
        <v>26453.980000000003</v>
      </c>
      <c r="H439" s="151">
        <f>G439/F439*100</f>
        <v>12.657863350668249</v>
      </c>
    </row>
    <row r="440" spans="2:8" x14ac:dyDescent="0.25">
      <c r="B440" s="152" t="s">
        <v>275</v>
      </c>
      <c r="C440" s="344" t="s">
        <v>276</v>
      </c>
      <c r="D440" s="344"/>
      <c r="E440" s="344"/>
      <c r="F440" s="16">
        <v>208992.46</v>
      </c>
      <c r="G440" s="21">
        <f>G485</f>
        <v>26453.980000000003</v>
      </c>
      <c r="H440" s="153">
        <f>G440/F440*100</f>
        <v>12.657863350668249</v>
      </c>
    </row>
    <row r="441" spans="2:8" x14ac:dyDescent="0.25">
      <c r="B441" s="150" t="s">
        <v>277</v>
      </c>
      <c r="C441" s="345" t="s">
        <v>272</v>
      </c>
      <c r="D441" s="345"/>
      <c r="E441" s="345"/>
      <c r="F441" s="147">
        <f>SUM(F442:F449)</f>
        <v>7195244.2599999998</v>
      </c>
      <c r="G441" s="147">
        <f>SUM(G442:G449)</f>
        <v>7178993.8199999994</v>
      </c>
      <c r="H441" s="151">
        <f>G441/F441*100</f>
        <v>99.774150266303806</v>
      </c>
    </row>
    <row r="442" spans="2:8" x14ac:dyDescent="0.25">
      <c r="B442" s="152" t="s">
        <v>278</v>
      </c>
      <c r="C442" s="344" t="s">
        <v>279</v>
      </c>
      <c r="D442" s="344"/>
      <c r="E442" s="344"/>
      <c r="F442" s="16">
        <v>1754421.85</v>
      </c>
      <c r="G442" s="21">
        <f>G501</f>
        <v>2554486.4500000002</v>
      </c>
      <c r="H442" s="153">
        <f t="shared" ref="H442:H449" si="72">G442/F442*100</f>
        <v>145.60274941856201</v>
      </c>
    </row>
    <row r="443" spans="2:8" x14ac:dyDescent="0.25">
      <c r="B443" s="152" t="s">
        <v>280</v>
      </c>
      <c r="C443" s="344" t="s">
        <v>281</v>
      </c>
      <c r="D443" s="344"/>
      <c r="E443" s="344"/>
      <c r="F443" s="16">
        <v>3096662.55</v>
      </c>
      <c r="G443" s="21">
        <f>G579</f>
        <v>2574916.4899999998</v>
      </c>
      <c r="H443" s="153">
        <f t="shared" si="72"/>
        <v>83.151342725412562</v>
      </c>
    </row>
    <row r="444" spans="2:8" x14ac:dyDescent="0.25">
      <c r="B444" s="152" t="s">
        <v>282</v>
      </c>
      <c r="C444" s="344" t="s">
        <v>283</v>
      </c>
      <c r="D444" s="344"/>
      <c r="E444" s="344"/>
      <c r="F444" s="16">
        <v>214127.59</v>
      </c>
      <c r="G444" s="21">
        <f>G676</f>
        <v>178327.5</v>
      </c>
      <c r="H444" s="153">
        <f t="shared" si="72"/>
        <v>83.280954126462632</v>
      </c>
    </row>
    <row r="445" spans="2:8" x14ac:dyDescent="0.25">
      <c r="B445" s="152" t="s">
        <v>284</v>
      </c>
      <c r="C445" s="344" t="s">
        <v>285</v>
      </c>
      <c r="D445" s="344"/>
      <c r="E445" s="344"/>
      <c r="F445" s="16">
        <v>1084911.8700000001</v>
      </c>
      <c r="G445" s="21">
        <f>G696</f>
        <v>262494.31</v>
      </c>
      <c r="H445" s="153">
        <f t="shared" si="72"/>
        <v>24.194989220645173</v>
      </c>
    </row>
    <row r="446" spans="2:8" x14ac:dyDescent="0.25">
      <c r="B446" s="152" t="s">
        <v>286</v>
      </c>
      <c r="C446" s="344" t="s">
        <v>287</v>
      </c>
      <c r="D446" s="344"/>
      <c r="E446" s="344"/>
      <c r="F446" s="16">
        <v>812951.73</v>
      </c>
      <c r="G446" s="21">
        <f>G712</f>
        <v>1296125.8399999999</v>
      </c>
      <c r="H446" s="153">
        <f t="shared" si="72"/>
        <v>159.4345386287572</v>
      </c>
    </row>
    <row r="447" spans="2:8" x14ac:dyDescent="0.25">
      <c r="B447" s="152" t="s">
        <v>288</v>
      </c>
      <c r="C447" s="344" t="s">
        <v>289</v>
      </c>
      <c r="D447" s="344"/>
      <c r="E447" s="344"/>
      <c r="F447" s="16">
        <v>140077.38</v>
      </c>
      <c r="G447" s="21">
        <f>G754</f>
        <v>166812.5</v>
      </c>
      <c r="H447" s="153">
        <f t="shared" si="72"/>
        <v>119.08596520009154</v>
      </c>
    </row>
    <row r="448" spans="2:8" x14ac:dyDescent="0.25">
      <c r="B448" s="152" t="s">
        <v>290</v>
      </c>
      <c r="C448" s="344" t="s">
        <v>291</v>
      </c>
      <c r="D448" s="344"/>
      <c r="E448" s="344"/>
      <c r="F448" s="16">
        <v>51348.37</v>
      </c>
      <c r="G448" s="21">
        <f>G788</f>
        <v>74580.73</v>
      </c>
      <c r="H448" s="153">
        <f t="shared" si="72"/>
        <v>145.24459101622892</v>
      </c>
    </row>
    <row r="449" spans="2:8" ht="24" customHeight="1" x14ac:dyDescent="0.25">
      <c r="B449" s="152" t="s">
        <v>292</v>
      </c>
      <c r="C449" s="306" t="s">
        <v>293</v>
      </c>
      <c r="D449" s="306"/>
      <c r="E449" s="306"/>
      <c r="F449" s="16">
        <v>40742.92</v>
      </c>
      <c r="G449" s="21">
        <f>G808</f>
        <v>71250</v>
      </c>
      <c r="H449" s="153">
        <f t="shared" si="72"/>
        <v>174.87700930615674</v>
      </c>
    </row>
    <row r="450" spans="2:8" x14ac:dyDescent="0.25">
      <c r="B450" s="150" t="s">
        <v>294</v>
      </c>
      <c r="C450" s="345" t="s">
        <v>295</v>
      </c>
      <c r="D450" s="345"/>
      <c r="E450" s="345"/>
      <c r="F450" s="147">
        <f>SUM(F451:F452)</f>
        <v>2355383.77</v>
      </c>
      <c r="G450" s="147">
        <f>SUM(G451:G452)</f>
        <v>1661319.5299999998</v>
      </c>
      <c r="H450" s="151">
        <f>G450/F450*100</f>
        <v>70.532859704641666</v>
      </c>
    </row>
    <row r="451" spans="2:8" x14ac:dyDescent="0.25">
      <c r="B451" s="152" t="s">
        <v>296</v>
      </c>
      <c r="C451" s="344" t="s">
        <v>297</v>
      </c>
      <c r="D451" s="344"/>
      <c r="E451" s="344"/>
      <c r="F451" s="16">
        <v>2355383.77</v>
      </c>
      <c r="G451" s="21">
        <f>G820</f>
        <v>1649319.5299999998</v>
      </c>
      <c r="H451" s="153">
        <f t="shared" ref="H451:H452" si="73">G451/F451*100</f>
        <v>70.023388587754425</v>
      </c>
    </row>
    <row r="452" spans="2:8" x14ac:dyDescent="0.25">
      <c r="B452" s="152" t="s">
        <v>298</v>
      </c>
      <c r="C452" s="344" t="s">
        <v>299</v>
      </c>
      <c r="D452" s="344"/>
      <c r="E452" s="344"/>
      <c r="F452" s="16">
        <v>0</v>
      </c>
      <c r="G452" s="21">
        <f>G893</f>
        <v>12000</v>
      </c>
      <c r="H452" s="153" t="e">
        <f t="shared" si="73"/>
        <v>#DIV/0!</v>
      </c>
    </row>
    <row r="453" spans="2:8" x14ac:dyDescent="0.25">
      <c r="B453" s="150" t="s">
        <v>300</v>
      </c>
      <c r="C453" s="345" t="s">
        <v>273</v>
      </c>
      <c r="D453" s="345"/>
      <c r="E453" s="345"/>
      <c r="F453" s="147">
        <f>SUM(F454:F455)</f>
        <v>402959.93</v>
      </c>
      <c r="G453" s="147">
        <f>SUM(G454:G455)</f>
        <v>301862.07999999996</v>
      </c>
      <c r="H453" s="151">
        <f>G453/F453*100</f>
        <v>74.911190301229198</v>
      </c>
    </row>
    <row r="454" spans="2:8" x14ac:dyDescent="0.25">
      <c r="B454" s="152" t="s">
        <v>301</v>
      </c>
      <c r="C454" s="344" t="s">
        <v>302</v>
      </c>
      <c r="D454" s="344"/>
      <c r="E454" s="344"/>
      <c r="F454" s="16">
        <v>397959.93</v>
      </c>
      <c r="G454" s="21">
        <f>G901</f>
        <v>296862.07999999996</v>
      </c>
      <c r="H454" s="153">
        <f t="shared" ref="H454:H455" si="74">G454/F454*100</f>
        <v>74.595972514117179</v>
      </c>
    </row>
    <row r="455" spans="2:8" x14ac:dyDescent="0.25">
      <c r="B455" s="152" t="s">
        <v>303</v>
      </c>
      <c r="C455" s="344" t="s">
        <v>304</v>
      </c>
      <c r="D455" s="344"/>
      <c r="E455" s="344"/>
      <c r="F455" s="16">
        <v>5000</v>
      </c>
      <c r="G455" s="21">
        <f>G935</f>
        <v>5000</v>
      </c>
      <c r="H455" s="153">
        <f t="shared" si="74"/>
        <v>100</v>
      </c>
    </row>
    <row r="456" spans="2:8" x14ac:dyDescent="0.25">
      <c r="B456" s="150" t="s">
        <v>305</v>
      </c>
      <c r="C456" s="345" t="s">
        <v>306</v>
      </c>
      <c r="D456" s="345"/>
      <c r="E456" s="345"/>
      <c r="F456" s="147">
        <f>SUM(F457)</f>
        <v>170997.79</v>
      </c>
      <c r="G456" s="147">
        <f>SUM(G457)</f>
        <v>178866.17</v>
      </c>
      <c r="H456" s="151">
        <f>G456/F456*100</f>
        <v>104.60145128191422</v>
      </c>
    </row>
    <row r="457" spans="2:8" x14ac:dyDescent="0.25">
      <c r="B457" s="152" t="s">
        <v>307</v>
      </c>
      <c r="C457" s="344" t="s">
        <v>308</v>
      </c>
      <c r="D457" s="344"/>
      <c r="E457" s="344"/>
      <c r="F457" s="16">
        <v>170997.79</v>
      </c>
      <c r="G457" s="21">
        <f>G943</f>
        <v>178866.17</v>
      </c>
      <c r="H457" s="153">
        <f>G457/F457*100</f>
        <v>104.60145128191422</v>
      </c>
    </row>
    <row r="458" spans="2:8" ht="15.75" thickBot="1" x14ac:dyDescent="0.3">
      <c r="B458" s="339" t="s">
        <v>309</v>
      </c>
      <c r="C458" s="340"/>
      <c r="D458" s="340"/>
      <c r="E458" s="340"/>
      <c r="F458" s="159">
        <f>F439+F441+F450+F453+F456</f>
        <v>10333578.209999999</v>
      </c>
      <c r="G458" s="159">
        <f>G439+G441+G450+G453+G456</f>
        <v>9347495.5800000001</v>
      </c>
      <c r="H458" s="160">
        <f>G458/F458*100</f>
        <v>90.457491006883288</v>
      </c>
    </row>
    <row r="459" spans="2:8" x14ac:dyDescent="0.25">
      <c r="B459" s="146"/>
      <c r="C459" s="73"/>
      <c r="D459" s="73"/>
      <c r="E459" s="73"/>
      <c r="F459" s="21"/>
      <c r="G459" s="21"/>
      <c r="H459" s="21"/>
    </row>
    <row r="460" spans="2:8" x14ac:dyDescent="0.25">
      <c r="B460" s="146"/>
      <c r="C460" s="73"/>
      <c r="D460" s="73"/>
      <c r="E460" s="73"/>
      <c r="F460" s="21"/>
      <c r="G460" s="21"/>
      <c r="H460" s="21"/>
    </row>
    <row r="461" spans="2:8" x14ac:dyDescent="0.25">
      <c r="B461" s="146"/>
      <c r="C461" s="73"/>
      <c r="D461" s="73"/>
      <c r="E461" s="73"/>
      <c r="F461" s="21"/>
      <c r="G461" s="21"/>
      <c r="H461" s="21"/>
    </row>
    <row r="462" spans="2:8" x14ac:dyDescent="0.25">
      <c r="B462" s="146"/>
      <c r="C462" s="73"/>
      <c r="D462" s="73"/>
      <c r="E462" s="73"/>
      <c r="F462" s="21"/>
      <c r="G462" s="21"/>
      <c r="H462" s="21"/>
    </row>
    <row r="463" spans="2:8" x14ac:dyDescent="0.25">
      <c r="B463" s="146"/>
      <c r="C463" s="73"/>
      <c r="D463" s="73"/>
      <c r="E463" s="73"/>
      <c r="F463" s="21"/>
      <c r="G463" s="21"/>
      <c r="H463" s="21"/>
    </row>
    <row r="464" spans="2:8" x14ac:dyDescent="0.25">
      <c r="B464" s="146"/>
      <c r="C464" s="73"/>
      <c r="D464" s="73"/>
      <c r="E464" s="73"/>
      <c r="F464" s="21"/>
      <c r="G464" s="21"/>
      <c r="H464" s="21"/>
    </row>
    <row r="465" spans="2:8" x14ac:dyDescent="0.25">
      <c r="B465" s="146"/>
      <c r="C465" s="73"/>
      <c r="D465" s="73"/>
      <c r="E465" s="73"/>
      <c r="F465" s="21"/>
      <c r="G465" s="21"/>
      <c r="H465" s="21"/>
    </row>
    <row r="466" spans="2:8" x14ac:dyDescent="0.25">
      <c r="B466" s="146"/>
      <c r="C466" s="73"/>
      <c r="D466" s="73"/>
      <c r="E466" s="73"/>
      <c r="F466" s="21"/>
      <c r="G466" s="21"/>
      <c r="H466" s="21"/>
    </row>
    <row r="467" spans="2:8" x14ac:dyDescent="0.25">
      <c r="B467" s="146"/>
      <c r="C467" s="73"/>
      <c r="D467" s="73"/>
      <c r="E467" s="73"/>
      <c r="F467" s="21"/>
      <c r="G467" s="21"/>
      <c r="H467" s="21"/>
    </row>
    <row r="468" spans="2:8" x14ac:dyDescent="0.25">
      <c r="B468" s="146"/>
      <c r="C468" s="73"/>
      <c r="D468" s="73"/>
      <c r="E468" s="73"/>
      <c r="F468" s="21"/>
      <c r="G468" s="21"/>
      <c r="H468" s="21"/>
    </row>
    <row r="469" spans="2:8" x14ac:dyDescent="0.25">
      <c r="B469" s="146"/>
      <c r="C469" s="73"/>
      <c r="D469" s="73"/>
      <c r="E469" s="73"/>
      <c r="F469" s="21"/>
      <c r="G469" s="21"/>
      <c r="H469" s="21"/>
    </row>
    <row r="470" spans="2:8" x14ac:dyDescent="0.25">
      <c r="B470" s="146"/>
      <c r="C470" s="73"/>
      <c r="D470" s="73"/>
      <c r="E470" s="73"/>
      <c r="F470" s="21"/>
      <c r="G470" s="21"/>
      <c r="H470" s="21"/>
    </row>
    <row r="471" spans="2:8" x14ac:dyDescent="0.25">
      <c r="B471" s="146"/>
      <c r="C471" s="73"/>
      <c r="D471" s="73"/>
      <c r="E471" s="73"/>
      <c r="F471" s="21"/>
      <c r="G471" s="21"/>
      <c r="H471" s="21"/>
    </row>
    <row r="472" spans="2:8" x14ac:dyDescent="0.25">
      <c r="B472" s="146"/>
      <c r="C472" s="73"/>
      <c r="D472" s="73"/>
      <c r="E472" s="73"/>
      <c r="F472" s="21"/>
      <c r="G472" s="21"/>
      <c r="H472" s="21"/>
    </row>
    <row r="473" spans="2:8" x14ac:dyDescent="0.25">
      <c r="B473" s="146"/>
      <c r="C473" s="73"/>
      <c r="D473" s="73"/>
      <c r="E473" s="73"/>
      <c r="F473" s="21"/>
      <c r="G473" s="21"/>
      <c r="H473" s="21"/>
    </row>
    <row r="474" spans="2:8" x14ac:dyDescent="0.25">
      <c r="B474" s="146"/>
      <c r="C474" s="73"/>
      <c r="D474" s="73"/>
      <c r="E474" s="73"/>
      <c r="F474" s="21"/>
      <c r="G474" s="21"/>
      <c r="H474" s="21"/>
    </row>
    <row r="475" spans="2:8" x14ac:dyDescent="0.25">
      <c r="B475" s="146"/>
      <c r="C475" s="73"/>
      <c r="D475" s="73"/>
      <c r="E475" s="73"/>
      <c r="F475" s="21"/>
      <c r="G475" s="21"/>
      <c r="H475" s="21"/>
    </row>
    <row r="476" spans="2:8" x14ac:dyDescent="0.25">
      <c r="B476" s="146"/>
      <c r="C476" s="73"/>
      <c r="D476" s="73"/>
      <c r="E476" s="73"/>
      <c r="F476" s="21"/>
      <c r="G476" s="21"/>
      <c r="H476" s="21"/>
    </row>
    <row r="477" spans="2:8" x14ac:dyDescent="0.25">
      <c r="B477" s="146"/>
      <c r="C477" s="73"/>
      <c r="D477" s="73"/>
      <c r="E477" s="73"/>
      <c r="F477" s="21"/>
      <c r="G477" s="21"/>
      <c r="H477" s="21"/>
    </row>
    <row r="478" spans="2:8" x14ac:dyDescent="0.25">
      <c r="B478" s="146"/>
      <c r="C478" s="73"/>
      <c r="D478" s="73"/>
      <c r="E478" s="73"/>
      <c r="F478" s="21"/>
      <c r="G478" s="21"/>
      <c r="H478" s="21"/>
    </row>
    <row r="479" spans="2:8" x14ac:dyDescent="0.25">
      <c r="B479" s="146"/>
      <c r="C479" s="73"/>
      <c r="D479" s="73"/>
      <c r="E479" s="73"/>
      <c r="F479" s="21"/>
      <c r="G479" s="21"/>
      <c r="H479" s="21"/>
    </row>
    <row r="480" spans="2:8" x14ac:dyDescent="0.25">
      <c r="B480" s="341" t="s">
        <v>310</v>
      </c>
      <c r="C480" s="341"/>
      <c r="D480" s="341"/>
      <c r="E480" s="341"/>
      <c r="F480" s="341"/>
      <c r="G480" s="21"/>
      <c r="H480" s="21"/>
    </row>
    <row r="481" spans="2:15" ht="11.25" customHeight="1" thickBot="1" x14ac:dyDescent="0.3">
      <c r="B481" s="146"/>
      <c r="C481" s="73"/>
      <c r="D481" s="73"/>
      <c r="E481" s="73"/>
      <c r="F481" s="21"/>
      <c r="G481" s="21"/>
      <c r="H481" s="21"/>
    </row>
    <row r="482" spans="2:15" ht="21.75" customHeight="1" x14ac:dyDescent="0.25">
      <c r="B482" s="298" t="s">
        <v>20</v>
      </c>
      <c r="C482" s="342" t="s">
        <v>162</v>
      </c>
      <c r="D482" s="342"/>
      <c r="E482" s="342"/>
      <c r="F482" s="161" t="s">
        <v>564</v>
      </c>
      <c r="G482" s="162" t="s">
        <v>566</v>
      </c>
      <c r="H482" s="172" t="s">
        <v>251</v>
      </c>
    </row>
    <row r="483" spans="2:15" ht="12" customHeight="1" x14ac:dyDescent="0.25">
      <c r="B483" s="155">
        <v>1</v>
      </c>
      <c r="C483" s="343">
        <v>2</v>
      </c>
      <c r="D483" s="343"/>
      <c r="E483" s="343"/>
      <c r="F483" s="156">
        <v>3</v>
      </c>
      <c r="G483" s="157">
        <v>4</v>
      </c>
      <c r="H483" s="158">
        <v>5</v>
      </c>
    </row>
    <row r="484" spans="2:15" ht="23.25" x14ac:dyDescent="0.25">
      <c r="B484" s="173" t="s">
        <v>313</v>
      </c>
      <c r="C484" s="338" t="s">
        <v>271</v>
      </c>
      <c r="D484" s="338"/>
      <c r="E484" s="338"/>
      <c r="F484" s="121">
        <f>F485</f>
        <v>34000</v>
      </c>
      <c r="G484" s="174">
        <f>G485</f>
        <v>26453.980000000003</v>
      </c>
      <c r="H484" s="175">
        <f t="shared" ref="H484:H489" si="75">G484/F484*100</f>
        <v>77.805823529411782</v>
      </c>
    </row>
    <row r="485" spans="2:15" ht="23.25" x14ac:dyDescent="0.25">
      <c r="B485" s="176" t="s">
        <v>314</v>
      </c>
      <c r="C485" s="330" t="s">
        <v>276</v>
      </c>
      <c r="D485" s="330"/>
      <c r="E485" s="330"/>
      <c r="F485" s="47">
        <f>F487</f>
        <v>34000</v>
      </c>
      <c r="G485" s="76">
        <f>G487</f>
        <v>26453.980000000003</v>
      </c>
      <c r="H485" s="177">
        <f t="shared" si="75"/>
        <v>77.805823529411782</v>
      </c>
      <c r="M485" s="115"/>
    </row>
    <row r="486" spans="2:15" x14ac:dyDescent="0.25">
      <c r="B486" s="222" t="s">
        <v>569</v>
      </c>
      <c r="C486" s="312" t="s">
        <v>155</v>
      </c>
      <c r="D486" s="313"/>
      <c r="E486" s="313"/>
      <c r="F486" s="225">
        <f>F489+F497</f>
        <v>34000</v>
      </c>
      <c r="G486" s="226">
        <f>G489+G497</f>
        <v>26453.980000000003</v>
      </c>
      <c r="H486" s="227">
        <f t="shared" si="75"/>
        <v>77.805823529411782</v>
      </c>
      <c r="M486" s="115"/>
    </row>
    <row r="487" spans="2:15" ht="23.25" x14ac:dyDescent="0.25">
      <c r="B487" s="178" t="s">
        <v>315</v>
      </c>
      <c r="C487" s="315" t="s">
        <v>312</v>
      </c>
      <c r="D487" s="315"/>
      <c r="E487" s="315"/>
      <c r="F487" s="123">
        <f>F488+F496</f>
        <v>34000</v>
      </c>
      <c r="G487" s="179">
        <f>G488+G496</f>
        <v>26453.980000000003</v>
      </c>
      <c r="H487" s="133">
        <f t="shared" si="75"/>
        <v>77.805823529411782</v>
      </c>
    </row>
    <row r="488" spans="2:15" ht="23.25" x14ac:dyDescent="0.25">
      <c r="B488" s="180" t="s">
        <v>316</v>
      </c>
      <c r="C488" s="311" t="s">
        <v>317</v>
      </c>
      <c r="D488" s="311"/>
      <c r="E488" s="311"/>
      <c r="F488" s="163">
        <f>F490+F492</f>
        <v>22000</v>
      </c>
      <c r="G488" s="181">
        <f>G490+G492</f>
        <v>18188.38</v>
      </c>
      <c r="H488" s="182">
        <f t="shared" si="75"/>
        <v>82.674454545454552</v>
      </c>
      <c r="M488" s="115"/>
      <c r="O488" s="115"/>
    </row>
    <row r="489" spans="2:15" x14ac:dyDescent="0.25">
      <c r="B489" s="221" t="s">
        <v>569</v>
      </c>
      <c r="C489" s="303" t="s">
        <v>155</v>
      </c>
      <c r="D489" s="303"/>
      <c r="E489" s="303"/>
      <c r="F489" s="219">
        <v>22000</v>
      </c>
      <c r="G489" s="217">
        <v>18188.38</v>
      </c>
      <c r="H489" s="229">
        <f t="shared" si="75"/>
        <v>82.674454545454552</v>
      </c>
    </row>
    <row r="490" spans="2:15" ht="17.25" customHeight="1" x14ac:dyDescent="0.25">
      <c r="B490" s="183" t="s">
        <v>318</v>
      </c>
      <c r="C490" s="306" t="s">
        <v>87</v>
      </c>
      <c r="D490" s="306"/>
      <c r="E490" s="306"/>
      <c r="F490" s="17">
        <v>2000</v>
      </c>
      <c r="G490" s="22">
        <f>SUM(G491)</f>
        <v>200.65</v>
      </c>
      <c r="H490" s="77">
        <f>G490/F490*100</f>
        <v>10.032499999999999</v>
      </c>
      <c r="M490" s="115"/>
    </row>
    <row r="491" spans="2:15" x14ac:dyDescent="0.25">
      <c r="B491" s="183" t="s">
        <v>324</v>
      </c>
      <c r="C491" s="306" t="s">
        <v>89</v>
      </c>
      <c r="D491" s="306"/>
      <c r="E491" s="306"/>
      <c r="F491" s="17"/>
      <c r="G491" s="22">
        <v>200.65</v>
      </c>
      <c r="H491" s="77"/>
      <c r="M491" s="115"/>
    </row>
    <row r="492" spans="2:15" ht="18.75" customHeight="1" x14ac:dyDescent="0.25">
      <c r="B492" s="183" t="s">
        <v>319</v>
      </c>
      <c r="C492" s="306" t="s">
        <v>103</v>
      </c>
      <c r="D492" s="306"/>
      <c r="E492" s="306"/>
      <c r="F492" s="17">
        <v>20000</v>
      </c>
      <c r="G492" s="22">
        <f>SUM(G493:G495)</f>
        <v>17987.73</v>
      </c>
      <c r="H492" s="77">
        <f>G492/F492*100</f>
        <v>89.938649999999996</v>
      </c>
      <c r="M492" s="115"/>
    </row>
    <row r="493" spans="2:15" ht="24.75" customHeight="1" x14ac:dyDescent="0.25">
      <c r="B493" s="183" t="s">
        <v>325</v>
      </c>
      <c r="C493" s="306" t="s">
        <v>328</v>
      </c>
      <c r="D493" s="306"/>
      <c r="E493" s="306"/>
      <c r="F493" s="17"/>
      <c r="G493" s="22">
        <v>14248.55</v>
      </c>
      <c r="H493" s="77"/>
      <c r="M493" s="115"/>
    </row>
    <row r="494" spans="2:15" ht="15.75" customHeight="1" x14ac:dyDescent="0.25">
      <c r="B494" s="183" t="s">
        <v>361</v>
      </c>
      <c r="C494" s="305" t="s">
        <v>105</v>
      </c>
      <c r="D494" s="306"/>
      <c r="E494" s="307"/>
      <c r="F494" s="17"/>
      <c r="G494" s="22">
        <v>3626.8</v>
      </c>
      <c r="H494" s="77"/>
      <c r="M494" s="115"/>
    </row>
    <row r="495" spans="2:15" ht="18" customHeight="1" x14ac:dyDescent="0.25">
      <c r="B495" s="183" t="s">
        <v>359</v>
      </c>
      <c r="C495" s="305" t="s">
        <v>103</v>
      </c>
      <c r="D495" s="306"/>
      <c r="E495" s="307"/>
      <c r="F495" s="17"/>
      <c r="G495" s="22">
        <v>112.38</v>
      </c>
      <c r="H495" s="77"/>
      <c r="M495" s="115"/>
    </row>
    <row r="496" spans="2:15" ht="26.25" customHeight="1" x14ac:dyDescent="0.25">
      <c r="B496" s="180" t="s">
        <v>321</v>
      </c>
      <c r="C496" s="311" t="s">
        <v>322</v>
      </c>
      <c r="D496" s="311"/>
      <c r="E496" s="311"/>
      <c r="F496" s="163">
        <f>F498</f>
        <v>12000</v>
      </c>
      <c r="G496" s="181">
        <f>G498</f>
        <v>8265.6</v>
      </c>
      <c r="H496" s="182">
        <f>G496/F496*100</f>
        <v>68.88000000000001</v>
      </c>
    </row>
    <row r="497" spans="1:15" x14ac:dyDescent="0.25">
      <c r="B497" s="221" t="s">
        <v>569</v>
      </c>
      <c r="C497" s="303" t="s">
        <v>155</v>
      </c>
      <c r="D497" s="303"/>
      <c r="E497" s="303"/>
      <c r="F497" s="219">
        <v>12000</v>
      </c>
      <c r="G497" s="217">
        <v>8265.6</v>
      </c>
      <c r="H497" s="229">
        <f>G497/F497*100</f>
        <v>68.88000000000001</v>
      </c>
      <c r="M497" s="115"/>
    </row>
    <row r="498" spans="1:15" x14ac:dyDescent="0.25">
      <c r="B498" s="183" t="s">
        <v>323</v>
      </c>
      <c r="C498" s="306" t="s">
        <v>327</v>
      </c>
      <c r="D498" s="306"/>
      <c r="E498" s="306"/>
      <c r="F498" s="17">
        <v>12000</v>
      </c>
      <c r="G498" s="22">
        <f>SUM(G499)</f>
        <v>8265.6</v>
      </c>
      <c r="H498" s="77">
        <f>G498/F498*100</f>
        <v>68.88000000000001</v>
      </c>
      <c r="M498" s="115"/>
    </row>
    <row r="499" spans="1:15" x14ac:dyDescent="0.25">
      <c r="B499" s="183" t="s">
        <v>326</v>
      </c>
      <c r="C499" s="306" t="s">
        <v>125</v>
      </c>
      <c r="D499" s="306"/>
      <c r="E499" s="306"/>
      <c r="F499" s="17"/>
      <c r="G499" s="17">
        <v>8265.6</v>
      </c>
      <c r="H499" s="77"/>
      <c r="M499" s="115"/>
    </row>
    <row r="500" spans="1:15" ht="22.5" customHeight="1" x14ac:dyDescent="0.25">
      <c r="A500" s="164"/>
      <c r="B500" s="173" t="s">
        <v>329</v>
      </c>
      <c r="C500" s="338" t="s">
        <v>272</v>
      </c>
      <c r="D500" s="338"/>
      <c r="E500" s="338"/>
      <c r="F500" s="121">
        <f>F501+F579+F676+F696+F712+F754+F788+F808</f>
        <v>8487750</v>
      </c>
      <c r="G500" s="121">
        <f>G501+G579+G676+G696+G712+G754+G788+G808</f>
        <v>7178993.8199999994</v>
      </c>
      <c r="H500" s="175">
        <f>G500/F500*100</f>
        <v>84.580646461076242</v>
      </c>
      <c r="M500" s="115"/>
    </row>
    <row r="501" spans="1:15" ht="23.25" x14ac:dyDescent="0.25">
      <c r="A501" s="164"/>
      <c r="B501" s="176" t="s">
        <v>330</v>
      </c>
      <c r="C501" s="330" t="s">
        <v>279</v>
      </c>
      <c r="D501" s="330"/>
      <c r="E501" s="330"/>
      <c r="F501" s="47">
        <f>F504+F574</f>
        <v>2667750</v>
      </c>
      <c r="G501" s="47">
        <f>G504+G574</f>
        <v>2554486.4500000002</v>
      </c>
      <c r="H501" s="177">
        <f>G501/F501*100</f>
        <v>95.754341673695066</v>
      </c>
      <c r="M501" s="115"/>
    </row>
    <row r="502" spans="1:15" x14ac:dyDescent="0.25">
      <c r="A502" s="164"/>
      <c r="B502" s="222" t="s">
        <v>569</v>
      </c>
      <c r="C502" s="312" t="s">
        <v>155</v>
      </c>
      <c r="D502" s="313"/>
      <c r="E502" s="314"/>
      <c r="F502" s="225">
        <f>F506+F521+F528+F544+F552+F556+F576</f>
        <v>2436000</v>
      </c>
      <c r="G502" s="225">
        <f>G506+G521+G528+G544+G552+G556+G576</f>
        <v>2330409.29</v>
      </c>
      <c r="H502" s="229">
        <f t="shared" ref="H502:H503" si="76">G502/F502*100</f>
        <v>95.665405993431861</v>
      </c>
      <c r="K502" s="115"/>
    </row>
    <row r="503" spans="1:15" ht="13.5" customHeight="1" x14ac:dyDescent="0.25">
      <c r="A503" s="164"/>
      <c r="B503" s="222" t="s">
        <v>576</v>
      </c>
      <c r="C503" s="312" t="s">
        <v>577</v>
      </c>
      <c r="D503" s="313"/>
      <c r="E503" s="314"/>
      <c r="F503" s="225">
        <f>F566</f>
        <v>255000</v>
      </c>
      <c r="G503" s="225">
        <f>G566</f>
        <v>217998.06</v>
      </c>
      <c r="H503" s="229">
        <f t="shared" si="76"/>
        <v>85.489435294117641</v>
      </c>
      <c r="K503" s="115"/>
      <c r="M503" s="115"/>
    </row>
    <row r="504" spans="1:15" ht="23.25" x14ac:dyDescent="0.25">
      <c r="A504" s="164"/>
      <c r="B504" s="178" t="s">
        <v>331</v>
      </c>
      <c r="C504" s="315" t="s">
        <v>332</v>
      </c>
      <c r="D504" s="315"/>
      <c r="E504" s="315"/>
      <c r="F504" s="123">
        <f>F505+F520+F527+F543+F551+F555+F565</f>
        <v>2647750</v>
      </c>
      <c r="G504" s="123">
        <f>G505+G520+G527+G543+G555+G565</f>
        <v>2535386.4500000002</v>
      </c>
      <c r="H504" s="133">
        <f>G504/F504*100</f>
        <v>95.756262864696453</v>
      </c>
      <c r="O504" s="115"/>
    </row>
    <row r="505" spans="1:15" ht="22.5" customHeight="1" x14ac:dyDescent="0.25">
      <c r="A505" s="164"/>
      <c r="B505" s="180" t="s">
        <v>333</v>
      </c>
      <c r="C505" s="311" t="s">
        <v>80</v>
      </c>
      <c r="D505" s="311"/>
      <c r="E505" s="311"/>
      <c r="F505" s="163">
        <f>F507+F509+F511+F513+F518</f>
        <v>1500000</v>
      </c>
      <c r="G505" s="163">
        <f>G507+G509+G511+G513+G518</f>
        <v>1461880.78</v>
      </c>
      <c r="H505" s="182">
        <f>G505/F505*100</f>
        <v>97.45871866666667</v>
      </c>
    </row>
    <row r="506" spans="1:15" x14ac:dyDescent="0.25">
      <c r="A506" s="164"/>
      <c r="B506" s="221" t="s">
        <v>569</v>
      </c>
      <c r="C506" s="303" t="s">
        <v>155</v>
      </c>
      <c r="D506" s="303"/>
      <c r="E506" s="303"/>
      <c r="F506" s="219">
        <v>1500000</v>
      </c>
      <c r="G506" s="219">
        <v>1461880.78</v>
      </c>
      <c r="H506" s="229">
        <f>G506/F506*100</f>
        <v>97.45871866666667</v>
      </c>
      <c r="M506" s="115"/>
    </row>
    <row r="507" spans="1:15" x14ac:dyDescent="0.25">
      <c r="A507" s="164"/>
      <c r="B507" s="183" t="s">
        <v>334</v>
      </c>
      <c r="C507" s="306" t="s">
        <v>76</v>
      </c>
      <c r="D507" s="306"/>
      <c r="E507" s="306"/>
      <c r="F507" s="17">
        <v>1085000</v>
      </c>
      <c r="G507" s="17">
        <f>SUM(G508)</f>
        <v>1090690.72</v>
      </c>
      <c r="H507" s="77">
        <f>G507/F507*100</f>
        <v>100.52449032258065</v>
      </c>
      <c r="M507" s="115"/>
    </row>
    <row r="508" spans="1:15" x14ac:dyDescent="0.25">
      <c r="A508" s="164"/>
      <c r="B508" s="183" t="s">
        <v>338</v>
      </c>
      <c r="C508" s="306" t="s">
        <v>339</v>
      </c>
      <c r="D508" s="306"/>
      <c r="E508" s="306"/>
      <c r="F508" s="17"/>
      <c r="G508" s="17">
        <v>1090690.72</v>
      </c>
      <c r="H508" s="77"/>
    </row>
    <row r="509" spans="1:15" x14ac:dyDescent="0.25">
      <c r="A509" s="164"/>
      <c r="B509" s="183" t="s">
        <v>335</v>
      </c>
      <c r="C509" s="306" t="s">
        <v>78</v>
      </c>
      <c r="D509" s="306"/>
      <c r="E509" s="306"/>
      <c r="F509" s="17">
        <v>115000</v>
      </c>
      <c r="G509" s="17">
        <f>SUM(G510)</f>
        <v>83821.88</v>
      </c>
      <c r="H509" s="77">
        <f>G509/F509*100</f>
        <v>72.888591304347827</v>
      </c>
      <c r="M509" s="115"/>
    </row>
    <row r="510" spans="1:15" x14ac:dyDescent="0.25">
      <c r="A510" s="164"/>
      <c r="B510" s="183" t="s">
        <v>340</v>
      </c>
      <c r="C510" s="306" t="s">
        <v>78</v>
      </c>
      <c r="D510" s="306"/>
      <c r="E510" s="306"/>
      <c r="F510" s="17"/>
      <c r="G510" s="17">
        <v>83821.88</v>
      </c>
      <c r="H510" s="77"/>
      <c r="M510" s="115"/>
    </row>
    <row r="511" spans="1:15" x14ac:dyDescent="0.25">
      <c r="A511" s="164"/>
      <c r="B511" s="183" t="s">
        <v>336</v>
      </c>
      <c r="C511" s="306" t="s">
        <v>132</v>
      </c>
      <c r="D511" s="306"/>
      <c r="E511" s="306"/>
      <c r="F511" s="17">
        <v>190000</v>
      </c>
      <c r="G511" s="17">
        <f>SUM(G512)</f>
        <v>177323.93</v>
      </c>
      <c r="H511" s="77">
        <f>G511/F511*100</f>
        <v>93.328384210526309</v>
      </c>
    </row>
    <row r="512" spans="1:15" ht="24" customHeight="1" x14ac:dyDescent="0.25">
      <c r="A512" s="164"/>
      <c r="B512" s="183" t="s">
        <v>341</v>
      </c>
      <c r="C512" s="306" t="s">
        <v>79</v>
      </c>
      <c r="D512" s="306"/>
      <c r="E512" s="306"/>
      <c r="F512" s="17"/>
      <c r="G512" s="17">
        <v>177323.93</v>
      </c>
      <c r="H512" s="77"/>
      <c r="M512" s="115"/>
    </row>
    <row r="513" spans="1:13" x14ac:dyDescent="0.25">
      <c r="A513" s="164"/>
      <c r="B513" s="183" t="s">
        <v>337</v>
      </c>
      <c r="C513" s="306" t="s">
        <v>82</v>
      </c>
      <c r="D513" s="306"/>
      <c r="E513" s="306"/>
      <c r="F513" s="17">
        <v>109000</v>
      </c>
      <c r="G513" s="17">
        <f>SUM(G514:G517)</f>
        <v>109714.25</v>
      </c>
      <c r="H513" s="77">
        <f>G513/F513*100</f>
        <v>100.6552752293578</v>
      </c>
      <c r="M513" s="115"/>
    </row>
    <row r="514" spans="1:13" x14ac:dyDescent="0.25">
      <c r="A514" s="164"/>
      <c r="B514" s="183" t="s">
        <v>342</v>
      </c>
      <c r="C514" s="334" t="s">
        <v>83</v>
      </c>
      <c r="D514" s="334"/>
      <c r="E514" s="334"/>
      <c r="F514" s="17"/>
      <c r="G514" s="17">
        <v>44336.25</v>
      </c>
      <c r="H514" s="77"/>
    </row>
    <row r="515" spans="1:13" ht="23.25" customHeight="1" x14ac:dyDescent="0.25">
      <c r="A515" s="164"/>
      <c r="B515" s="183" t="s">
        <v>343</v>
      </c>
      <c r="C515" s="306" t="s">
        <v>344</v>
      </c>
      <c r="D515" s="306"/>
      <c r="E515" s="306"/>
      <c r="F515" s="17"/>
      <c r="G515" s="17">
        <v>16304</v>
      </c>
      <c r="H515" s="77"/>
    </row>
    <row r="516" spans="1:13" ht="17.25" customHeight="1" x14ac:dyDescent="0.25">
      <c r="A516" s="164"/>
      <c r="B516" s="183" t="s">
        <v>345</v>
      </c>
      <c r="C516" s="306" t="s">
        <v>85</v>
      </c>
      <c r="D516" s="306"/>
      <c r="E516" s="306"/>
      <c r="F516" s="17"/>
      <c r="G516" s="17">
        <v>39440</v>
      </c>
      <c r="H516" s="77"/>
    </row>
    <row r="517" spans="1:13" ht="17.25" customHeight="1" x14ac:dyDescent="0.25">
      <c r="A517" s="164"/>
      <c r="B517" s="183" t="s">
        <v>346</v>
      </c>
      <c r="C517" s="306" t="s">
        <v>86</v>
      </c>
      <c r="D517" s="306"/>
      <c r="E517" s="306"/>
      <c r="F517" s="17"/>
      <c r="G517" s="17">
        <v>9634</v>
      </c>
      <c r="H517" s="77"/>
    </row>
    <row r="518" spans="1:13" x14ac:dyDescent="0.25">
      <c r="A518" s="164"/>
      <c r="B518" s="183" t="s">
        <v>320</v>
      </c>
      <c r="C518" s="306" t="s">
        <v>93</v>
      </c>
      <c r="D518" s="306"/>
      <c r="E518" s="306"/>
      <c r="F518" s="17">
        <v>1000</v>
      </c>
      <c r="G518" s="17">
        <f>SUM(G519)</f>
        <v>330</v>
      </c>
      <c r="H518" s="77">
        <f>G518/F518*100</f>
        <v>33</v>
      </c>
    </row>
    <row r="519" spans="1:13" ht="19.5" customHeight="1" x14ac:dyDescent="0.25">
      <c r="A519" s="164"/>
      <c r="B519" s="183" t="s">
        <v>347</v>
      </c>
      <c r="C519" s="306" t="s">
        <v>99</v>
      </c>
      <c r="D519" s="306"/>
      <c r="E519" s="306"/>
      <c r="F519" s="17"/>
      <c r="G519" s="17">
        <v>330</v>
      </c>
      <c r="H519" s="77"/>
    </row>
    <row r="520" spans="1:13" ht="21" customHeight="1" x14ac:dyDescent="0.25">
      <c r="A520" s="164"/>
      <c r="B520" s="180" t="s">
        <v>348</v>
      </c>
      <c r="C520" s="311" t="s">
        <v>87</v>
      </c>
      <c r="D520" s="311"/>
      <c r="E520" s="311"/>
      <c r="F520" s="163">
        <f>F522</f>
        <v>80000</v>
      </c>
      <c r="G520" s="163">
        <f>G522</f>
        <v>76718.61</v>
      </c>
      <c r="H520" s="182">
        <f>G520/F520*100</f>
        <v>95.898262500000001</v>
      </c>
    </row>
    <row r="521" spans="1:13" x14ac:dyDescent="0.25">
      <c r="A521" s="164"/>
      <c r="B521" s="221" t="s">
        <v>569</v>
      </c>
      <c r="C521" s="303" t="s">
        <v>155</v>
      </c>
      <c r="D521" s="303"/>
      <c r="E521" s="303"/>
      <c r="F521" s="219">
        <v>80000</v>
      </c>
      <c r="G521" s="219">
        <v>73111.08</v>
      </c>
      <c r="H521" s="229">
        <f>G521/F521*100</f>
        <v>91.388850000000005</v>
      </c>
    </row>
    <row r="522" spans="1:13" x14ac:dyDescent="0.25">
      <c r="A522" s="164"/>
      <c r="B522" s="183" t="s">
        <v>318</v>
      </c>
      <c r="C522" s="306" t="s">
        <v>87</v>
      </c>
      <c r="D522" s="306"/>
      <c r="E522" s="306"/>
      <c r="F522" s="17">
        <v>80000</v>
      </c>
      <c r="G522" s="17">
        <f>SUM(G523:G526)</f>
        <v>76718.61</v>
      </c>
      <c r="H522" s="77">
        <f>G522/F522*100</f>
        <v>95.898262500000001</v>
      </c>
    </row>
    <row r="523" spans="1:13" ht="24" customHeight="1" x14ac:dyDescent="0.25">
      <c r="A523" s="164"/>
      <c r="B523" s="183" t="s">
        <v>349</v>
      </c>
      <c r="C523" s="306" t="s">
        <v>88</v>
      </c>
      <c r="D523" s="306"/>
      <c r="E523" s="306"/>
      <c r="F523" s="17"/>
      <c r="G523" s="17">
        <v>50701.39</v>
      </c>
      <c r="H523" s="77"/>
    </row>
    <row r="524" spans="1:13" x14ac:dyDescent="0.25">
      <c r="A524" s="164"/>
      <c r="B524" s="183" t="s">
        <v>324</v>
      </c>
      <c r="C524" s="306" t="s">
        <v>186</v>
      </c>
      <c r="D524" s="306"/>
      <c r="E524" s="306"/>
      <c r="F524" s="17"/>
      <c r="G524" s="17">
        <v>16759.47</v>
      </c>
      <c r="H524" s="77"/>
    </row>
    <row r="525" spans="1:13" x14ac:dyDescent="0.25">
      <c r="A525" s="164"/>
      <c r="B525" s="183" t="s">
        <v>610</v>
      </c>
      <c r="C525" s="305" t="s">
        <v>611</v>
      </c>
      <c r="D525" s="306"/>
      <c r="E525" s="307"/>
      <c r="F525" s="17"/>
      <c r="G525" s="22">
        <v>5583.26</v>
      </c>
      <c r="H525" s="77"/>
    </row>
    <row r="526" spans="1:13" x14ac:dyDescent="0.25">
      <c r="A526" s="164"/>
      <c r="B526" s="183" t="s">
        <v>608</v>
      </c>
      <c r="C526" s="305" t="s">
        <v>609</v>
      </c>
      <c r="D526" s="306"/>
      <c r="E526" s="307"/>
      <c r="F526" s="17"/>
      <c r="G526" s="22">
        <v>3674.49</v>
      </c>
      <c r="H526" s="77"/>
    </row>
    <row r="527" spans="1:13" ht="21" customHeight="1" x14ac:dyDescent="0.25">
      <c r="A527" s="164"/>
      <c r="B527" s="180" t="s">
        <v>350</v>
      </c>
      <c r="C527" s="311" t="s">
        <v>93</v>
      </c>
      <c r="D527" s="311"/>
      <c r="E527" s="311"/>
      <c r="F527" s="163">
        <f>F529+F537</f>
        <v>530000</v>
      </c>
      <c r="G527" s="181">
        <f>G529+G537</f>
        <v>540968.14</v>
      </c>
      <c r="H527" s="182">
        <f>G527/F527*100</f>
        <v>102.0694603773585</v>
      </c>
    </row>
    <row r="528" spans="1:13" x14ac:dyDescent="0.25">
      <c r="A528" s="164"/>
      <c r="B528" s="221" t="s">
        <v>569</v>
      </c>
      <c r="C528" s="303" t="s">
        <v>155</v>
      </c>
      <c r="D528" s="303"/>
      <c r="E528" s="303"/>
      <c r="F528" s="219">
        <v>530000</v>
      </c>
      <c r="G528" s="217">
        <v>538496.56999999995</v>
      </c>
      <c r="H528" s="229">
        <f>G528/F528*100</f>
        <v>101.60312641509432</v>
      </c>
    </row>
    <row r="529" spans="1:8" x14ac:dyDescent="0.25">
      <c r="A529" s="164"/>
      <c r="B529" s="183" t="s">
        <v>320</v>
      </c>
      <c r="C529" s="306" t="s">
        <v>93</v>
      </c>
      <c r="D529" s="306"/>
      <c r="E529" s="306"/>
      <c r="F529" s="17">
        <v>380000</v>
      </c>
      <c r="G529" s="22">
        <f>SUM(G530:G536)</f>
        <v>384792.74</v>
      </c>
      <c r="H529" s="77">
        <f>G529/F529*100</f>
        <v>101.26124736842105</v>
      </c>
    </row>
    <row r="530" spans="1:8" x14ac:dyDescent="0.25">
      <c r="A530" s="164"/>
      <c r="B530" s="183" t="s">
        <v>351</v>
      </c>
      <c r="C530" s="306" t="s">
        <v>352</v>
      </c>
      <c r="D530" s="306"/>
      <c r="E530" s="306"/>
      <c r="F530" s="17"/>
      <c r="G530" s="22">
        <v>98164.96</v>
      </c>
      <c r="H530" s="77"/>
    </row>
    <row r="531" spans="1:8" x14ac:dyDescent="0.25">
      <c r="A531" s="164"/>
      <c r="B531" s="183" t="s">
        <v>353</v>
      </c>
      <c r="C531" s="306" t="s">
        <v>95</v>
      </c>
      <c r="D531" s="306"/>
      <c r="E531" s="306"/>
      <c r="F531" s="17"/>
      <c r="G531" s="22">
        <v>4635</v>
      </c>
      <c r="H531" s="77"/>
    </row>
    <row r="532" spans="1:8" x14ac:dyDescent="0.25">
      <c r="A532" s="164"/>
      <c r="B532" s="183" t="s">
        <v>354</v>
      </c>
      <c r="C532" s="306" t="s">
        <v>96</v>
      </c>
      <c r="D532" s="306"/>
      <c r="E532" s="306"/>
      <c r="F532" s="17"/>
      <c r="G532" s="22">
        <v>73030.98</v>
      </c>
      <c r="H532" s="77"/>
    </row>
    <row r="533" spans="1:8" x14ac:dyDescent="0.25">
      <c r="A533" s="164"/>
      <c r="B533" s="183" t="s">
        <v>355</v>
      </c>
      <c r="C533" s="306" t="s">
        <v>98</v>
      </c>
      <c r="D533" s="306"/>
      <c r="E533" s="306"/>
      <c r="F533" s="17"/>
      <c r="G533" s="22">
        <v>37865.42</v>
      </c>
      <c r="H533" s="77"/>
    </row>
    <row r="534" spans="1:8" x14ac:dyDescent="0.25">
      <c r="A534" s="164"/>
      <c r="B534" s="183" t="s">
        <v>356</v>
      </c>
      <c r="C534" s="306" t="s">
        <v>100</v>
      </c>
      <c r="D534" s="306"/>
      <c r="E534" s="306"/>
      <c r="F534" s="17"/>
      <c r="G534" s="22">
        <v>61875</v>
      </c>
      <c r="H534" s="77"/>
    </row>
    <row r="535" spans="1:8" x14ac:dyDescent="0.25">
      <c r="A535" s="164"/>
      <c r="B535" s="183" t="s">
        <v>357</v>
      </c>
      <c r="C535" s="306" t="s">
        <v>101</v>
      </c>
      <c r="D535" s="306"/>
      <c r="E535" s="306"/>
      <c r="F535" s="17"/>
      <c r="G535" s="22">
        <v>61588.959999999999</v>
      </c>
      <c r="H535" s="77"/>
    </row>
    <row r="536" spans="1:8" x14ac:dyDescent="0.25">
      <c r="A536" s="164"/>
      <c r="B536" s="183" t="s">
        <v>358</v>
      </c>
      <c r="C536" s="306" t="s">
        <v>102</v>
      </c>
      <c r="D536" s="306"/>
      <c r="E536" s="306"/>
      <c r="F536" s="17"/>
      <c r="G536" s="22">
        <v>47632.42</v>
      </c>
      <c r="H536" s="77"/>
    </row>
    <row r="537" spans="1:8" x14ac:dyDescent="0.25">
      <c r="A537" s="164"/>
      <c r="B537" s="183" t="s">
        <v>319</v>
      </c>
      <c r="C537" s="306" t="s">
        <v>103</v>
      </c>
      <c r="D537" s="306"/>
      <c r="E537" s="306"/>
      <c r="F537" s="17">
        <v>150000</v>
      </c>
      <c r="G537" s="22">
        <f>SUM(G538:G542)</f>
        <v>156175.4</v>
      </c>
      <c r="H537" s="77">
        <f>G537/F537*100</f>
        <v>104.11693333333334</v>
      </c>
    </row>
    <row r="538" spans="1:8" x14ac:dyDescent="0.25">
      <c r="A538" s="164"/>
      <c r="B538" s="183" t="s">
        <v>612</v>
      </c>
      <c r="C538" s="305" t="s">
        <v>131</v>
      </c>
      <c r="D538" s="306"/>
      <c r="E538" s="307"/>
      <c r="F538" s="17"/>
      <c r="G538" s="22">
        <v>6227.69</v>
      </c>
      <c r="H538" s="77"/>
    </row>
    <row r="539" spans="1:8" x14ac:dyDescent="0.25">
      <c r="A539" s="164"/>
      <c r="B539" s="183" t="s">
        <v>361</v>
      </c>
      <c r="C539" s="306" t="s">
        <v>105</v>
      </c>
      <c r="D539" s="306"/>
      <c r="E539" s="307"/>
      <c r="F539" s="17"/>
      <c r="G539" s="22">
        <v>112407.58</v>
      </c>
      <c r="H539" s="77"/>
    </row>
    <row r="540" spans="1:8" x14ac:dyDescent="0.25">
      <c r="A540" s="164"/>
      <c r="B540" s="183" t="s">
        <v>362</v>
      </c>
      <c r="C540" s="306" t="s">
        <v>106</v>
      </c>
      <c r="D540" s="306"/>
      <c r="E540" s="307"/>
      <c r="F540" s="17"/>
      <c r="G540" s="22">
        <v>11599.44</v>
      </c>
      <c r="H540" s="77"/>
    </row>
    <row r="541" spans="1:8" x14ac:dyDescent="0.25">
      <c r="A541" s="164"/>
      <c r="B541" s="183" t="s">
        <v>363</v>
      </c>
      <c r="C541" s="306" t="s">
        <v>107</v>
      </c>
      <c r="D541" s="306"/>
      <c r="E541" s="307"/>
      <c r="F541" s="17"/>
      <c r="G541" s="22">
        <v>24850.7</v>
      </c>
      <c r="H541" s="77"/>
    </row>
    <row r="542" spans="1:8" x14ac:dyDescent="0.25">
      <c r="A542" s="164"/>
      <c r="B542" s="183" t="s">
        <v>359</v>
      </c>
      <c r="C542" s="306" t="s">
        <v>103</v>
      </c>
      <c r="D542" s="306"/>
      <c r="E542" s="306"/>
      <c r="F542" s="17"/>
      <c r="G542" s="22">
        <v>1089.99</v>
      </c>
      <c r="H542" s="77"/>
    </row>
    <row r="543" spans="1:8" ht="21" customHeight="1" x14ac:dyDescent="0.25">
      <c r="A543" s="164"/>
      <c r="B543" s="180" t="s">
        <v>360</v>
      </c>
      <c r="C543" s="311" t="s">
        <v>109</v>
      </c>
      <c r="D543" s="311"/>
      <c r="E543" s="311"/>
      <c r="F543" s="163">
        <f>F545+F547</f>
        <v>56000</v>
      </c>
      <c r="G543" s="163">
        <f>G545+G547</f>
        <v>51965.06</v>
      </c>
      <c r="H543" s="182">
        <f>G543/F543*100</f>
        <v>92.794749999999993</v>
      </c>
    </row>
    <row r="544" spans="1:8" x14ac:dyDescent="0.25">
      <c r="A544" s="164"/>
      <c r="B544" s="221" t="s">
        <v>569</v>
      </c>
      <c r="C544" s="303" t="s">
        <v>155</v>
      </c>
      <c r="D544" s="303"/>
      <c r="E544" s="303"/>
      <c r="F544" s="219">
        <v>56000</v>
      </c>
      <c r="G544" s="217">
        <v>51965.06</v>
      </c>
      <c r="H544" s="229">
        <f>G544/F544*100</f>
        <v>92.794749999999993</v>
      </c>
    </row>
    <row r="545" spans="1:8" x14ac:dyDescent="0.25">
      <c r="A545" s="164"/>
      <c r="B545" s="183" t="s">
        <v>364</v>
      </c>
      <c r="C545" s="306" t="s">
        <v>110</v>
      </c>
      <c r="D545" s="306"/>
      <c r="E545" s="306"/>
      <c r="F545" s="17">
        <v>20000</v>
      </c>
      <c r="G545" s="22">
        <f>SUM(G546)</f>
        <v>16647.39</v>
      </c>
      <c r="H545" s="77">
        <f>G545/F545*100</f>
        <v>83.236949999999993</v>
      </c>
    </row>
    <row r="546" spans="1:8" ht="36" customHeight="1" x14ac:dyDescent="0.25">
      <c r="A546" s="164"/>
      <c r="B546" s="183" t="s">
        <v>366</v>
      </c>
      <c r="C546" s="306" t="s">
        <v>111</v>
      </c>
      <c r="D546" s="306"/>
      <c r="E546" s="306"/>
      <c r="F546" s="17"/>
      <c r="G546" s="22">
        <v>16647.39</v>
      </c>
      <c r="H546" s="77"/>
    </row>
    <row r="547" spans="1:8" x14ac:dyDescent="0.25">
      <c r="A547" s="164"/>
      <c r="B547" s="183" t="s">
        <v>365</v>
      </c>
      <c r="C547" s="306" t="s">
        <v>112</v>
      </c>
      <c r="D547" s="306"/>
      <c r="E547" s="306"/>
      <c r="F547" s="17">
        <v>36000</v>
      </c>
      <c r="G547" s="22">
        <f>SUM(G548:G550)</f>
        <v>35317.67</v>
      </c>
      <c r="H547" s="77">
        <f>G547/F547*100</f>
        <v>98.104638888888886</v>
      </c>
    </row>
    <row r="548" spans="1:8" ht="23.25" customHeight="1" x14ac:dyDescent="0.25">
      <c r="A548" s="164"/>
      <c r="B548" s="183" t="s">
        <v>367</v>
      </c>
      <c r="C548" s="306" t="s">
        <v>113</v>
      </c>
      <c r="D548" s="306"/>
      <c r="E548" s="306"/>
      <c r="F548" s="17"/>
      <c r="G548" s="22">
        <v>20393.86</v>
      </c>
      <c r="H548" s="77"/>
    </row>
    <row r="549" spans="1:8" x14ac:dyDescent="0.25">
      <c r="A549" s="164"/>
      <c r="B549" s="183" t="s">
        <v>368</v>
      </c>
      <c r="C549" s="306" t="s">
        <v>114</v>
      </c>
      <c r="D549" s="306"/>
      <c r="E549" s="306"/>
      <c r="F549" s="17"/>
      <c r="G549" s="22">
        <v>155.77000000000001</v>
      </c>
      <c r="H549" s="77"/>
    </row>
    <row r="550" spans="1:8" x14ac:dyDescent="0.25">
      <c r="A550" s="164"/>
      <c r="B550" s="183" t="s">
        <v>369</v>
      </c>
      <c r="C550" s="306" t="s">
        <v>115</v>
      </c>
      <c r="D550" s="306"/>
      <c r="E550" s="306"/>
      <c r="F550" s="17"/>
      <c r="G550" s="22">
        <v>14768.04</v>
      </c>
      <c r="H550" s="77"/>
    </row>
    <row r="551" spans="1:8" ht="23.25" customHeight="1" x14ac:dyDescent="0.25">
      <c r="A551" s="164"/>
      <c r="B551" s="180" t="s">
        <v>592</v>
      </c>
      <c r="C551" s="311" t="s">
        <v>593</v>
      </c>
      <c r="D551" s="311"/>
      <c r="E551" s="311"/>
      <c r="F551" s="163">
        <f>F553</f>
        <v>40000</v>
      </c>
      <c r="G551" s="163">
        <f>G553</f>
        <v>0</v>
      </c>
      <c r="H551" s="182"/>
    </row>
    <row r="552" spans="1:8" x14ac:dyDescent="0.25">
      <c r="A552" s="164"/>
      <c r="B552" s="221" t="s">
        <v>569</v>
      </c>
      <c r="C552" s="302" t="s">
        <v>155</v>
      </c>
      <c r="D552" s="303"/>
      <c r="E552" s="304"/>
      <c r="F552" s="219">
        <v>40000</v>
      </c>
      <c r="G552" s="217">
        <v>0</v>
      </c>
      <c r="H552" s="229"/>
    </row>
    <row r="553" spans="1:8" x14ac:dyDescent="0.25">
      <c r="A553" s="164"/>
      <c r="B553" s="183" t="s">
        <v>319</v>
      </c>
      <c r="C553" s="305" t="s">
        <v>103</v>
      </c>
      <c r="D553" s="306"/>
      <c r="E553" s="307"/>
      <c r="F553" s="17">
        <v>40000</v>
      </c>
      <c r="G553" s="22">
        <f>SUM(G554)</f>
        <v>0</v>
      </c>
      <c r="H553" s="77"/>
    </row>
    <row r="554" spans="1:8" x14ac:dyDescent="0.25">
      <c r="A554" s="164"/>
      <c r="B554" s="183" t="s">
        <v>359</v>
      </c>
      <c r="C554" s="305" t="s">
        <v>103</v>
      </c>
      <c r="D554" s="306"/>
      <c r="E554" s="307"/>
      <c r="F554" s="17"/>
      <c r="G554" s="22">
        <v>0</v>
      </c>
      <c r="H554" s="77"/>
    </row>
    <row r="555" spans="1:8" ht="34.5" x14ac:dyDescent="0.25">
      <c r="A555" s="164"/>
      <c r="B555" s="180" t="s">
        <v>370</v>
      </c>
      <c r="C555" s="311" t="s">
        <v>371</v>
      </c>
      <c r="D555" s="311"/>
      <c r="E555" s="311"/>
      <c r="F555" s="163">
        <f>F557+F561+F563</f>
        <v>210000</v>
      </c>
      <c r="G555" s="181">
        <f>G557+G561+G563</f>
        <v>185855.8</v>
      </c>
      <c r="H555" s="182">
        <f>G555/F555*100</f>
        <v>88.502761904761897</v>
      </c>
    </row>
    <row r="556" spans="1:8" x14ac:dyDescent="0.25">
      <c r="A556" s="164"/>
      <c r="B556" s="221" t="s">
        <v>569</v>
      </c>
      <c r="C556" s="303" t="s">
        <v>155</v>
      </c>
      <c r="D556" s="303"/>
      <c r="E556" s="303"/>
      <c r="F556" s="219">
        <v>210000</v>
      </c>
      <c r="G556" s="217">
        <v>185855.8</v>
      </c>
      <c r="H556" s="229">
        <f>G556/F556*100</f>
        <v>88.502761904761897</v>
      </c>
    </row>
    <row r="557" spans="1:8" x14ac:dyDescent="0.25">
      <c r="A557" s="164"/>
      <c r="B557" s="183" t="s">
        <v>372</v>
      </c>
      <c r="C557" s="306" t="s">
        <v>140</v>
      </c>
      <c r="D557" s="306"/>
      <c r="E557" s="306"/>
      <c r="F557" s="17">
        <v>40000</v>
      </c>
      <c r="G557" s="22">
        <f>SUM(G558:G560)</f>
        <v>32795.99</v>
      </c>
      <c r="H557" s="77">
        <f>G557/F557*100</f>
        <v>81.989974999999987</v>
      </c>
    </row>
    <row r="558" spans="1:8" x14ac:dyDescent="0.25">
      <c r="A558" s="164"/>
      <c r="B558" s="183" t="s">
        <v>613</v>
      </c>
      <c r="C558" s="305" t="s">
        <v>614</v>
      </c>
      <c r="D558" s="306"/>
      <c r="E558" s="307"/>
      <c r="F558" s="17"/>
      <c r="G558" s="22">
        <v>16598.75</v>
      </c>
      <c r="H558" s="77"/>
    </row>
    <row r="559" spans="1:8" x14ac:dyDescent="0.25">
      <c r="A559" s="164"/>
      <c r="B559" s="183" t="s">
        <v>375</v>
      </c>
      <c r="C559" s="306" t="s">
        <v>376</v>
      </c>
      <c r="D559" s="306"/>
      <c r="E559" s="306"/>
      <c r="F559" s="17"/>
      <c r="G559" s="22">
        <v>14066</v>
      </c>
      <c r="H559" s="77"/>
    </row>
    <row r="560" spans="1:8" x14ac:dyDescent="0.25">
      <c r="A560" s="164"/>
      <c r="B560" s="183" t="s">
        <v>615</v>
      </c>
      <c r="C560" s="305" t="s">
        <v>616</v>
      </c>
      <c r="D560" s="306"/>
      <c r="E560" s="307"/>
      <c r="F560" s="17"/>
      <c r="G560" s="22">
        <v>2131.2399999999998</v>
      </c>
      <c r="H560" s="77"/>
    </row>
    <row r="561" spans="1:8" x14ac:dyDescent="0.25">
      <c r="A561" s="164"/>
      <c r="B561" s="183" t="s">
        <v>594</v>
      </c>
      <c r="C561" s="305" t="s">
        <v>585</v>
      </c>
      <c r="D561" s="306"/>
      <c r="E561" s="307"/>
      <c r="F561" s="17">
        <v>150000</v>
      </c>
      <c r="G561" s="22">
        <f>SUM(G562)</f>
        <v>144730</v>
      </c>
      <c r="H561" s="77"/>
    </row>
    <row r="562" spans="1:8" x14ac:dyDescent="0.25">
      <c r="A562" s="164"/>
      <c r="B562" s="183" t="s">
        <v>595</v>
      </c>
      <c r="C562" s="305" t="s">
        <v>586</v>
      </c>
      <c r="D562" s="306"/>
      <c r="E562" s="307"/>
      <c r="F562" s="17"/>
      <c r="G562" s="22">
        <v>144730</v>
      </c>
      <c r="H562" s="77"/>
    </row>
    <row r="563" spans="1:8" x14ac:dyDescent="0.25">
      <c r="A563" s="164"/>
      <c r="B563" s="183" t="s">
        <v>373</v>
      </c>
      <c r="C563" s="306" t="s">
        <v>374</v>
      </c>
      <c r="D563" s="306"/>
      <c r="E563" s="306"/>
      <c r="F563" s="17">
        <v>20000</v>
      </c>
      <c r="G563" s="22">
        <f>SUM(G564)</f>
        <v>8329.81</v>
      </c>
      <c r="H563" s="77">
        <f>G563/F563*100</f>
        <v>41.649049999999995</v>
      </c>
    </row>
    <row r="564" spans="1:8" x14ac:dyDescent="0.25">
      <c r="A564" s="164"/>
      <c r="B564" s="183" t="s">
        <v>377</v>
      </c>
      <c r="C564" s="306" t="s">
        <v>150</v>
      </c>
      <c r="D564" s="306"/>
      <c r="E564" s="306"/>
      <c r="F564" s="17"/>
      <c r="G564" s="22">
        <v>8329.81</v>
      </c>
      <c r="H564" s="77"/>
    </row>
    <row r="565" spans="1:8" ht="34.5" x14ac:dyDescent="0.25">
      <c r="A565" s="164"/>
      <c r="B565" s="180" t="s">
        <v>596</v>
      </c>
      <c r="C565" s="311" t="s">
        <v>597</v>
      </c>
      <c r="D565" s="311"/>
      <c r="E565" s="311"/>
      <c r="F565" s="163">
        <f>F567+F570+F572</f>
        <v>231750</v>
      </c>
      <c r="G565" s="163">
        <f>G567+G570+G572</f>
        <v>217998.06</v>
      </c>
      <c r="H565" s="182">
        <f>G565/F565*100</f>
        <v>94.066045307443375</v>
      </c>
    </row>
    <row r="566" spans="1:8" x14ac:dyDescent="0.25">
      <c r="A566" s="164"/>
      <c r="B566" s="221" t="s">
        <v>576</v>
      </c>
      <c r="C566" s="303" t="s">
        <v>157</v>
      </c>
      <c r="D566" s="303"/>
      <c r="E566" s="303"/>
      <c r="F566" s="219">
        <v>255000</v>
      </c>
      <c r="G566" s="217">
        <v>217998.06</v>
      </c>
      <c r="H566" s="229">
        <f>G566/F566*100</f>
        <v>85.489435294117641</v>
      </c>
    </row>
    <row r="567" spans="1:8" x14ac:dyDescent="0.25">
      <c r="A567" s="164"/>
      <c r="B567" s="183" t="s">
        <v>320</v>
      </c>
      <c r="C567" s="306" t="s">
        <v>93</v>
      </c>
      <c r="D567" s="306"/>
      <c r="E567" s="306"/>
      <c r="F567" s="17">
        <v>200000</v>
      </c>
      <c r="G567" s="22">
        <f>SUM(G568:G569)</f>
        <v>187862.06</v>
      </c>
      <c r="H567" s="77">
        <f>G567/F567*100</f>
        <v>93.931030000000007</v>
      </c>
    </row>
    <row r="568" spans="1:8" x14ac:dyDescent="0.25">
      <c r="A568" s="164"/>
      <c r="B568" s="183" t="s">
        <v>353</v>
      </c>
      <c r="C568" s="306" t="s">
        <v>95</v>
      </c>
      <c r="D568" s="306"/>
      <c r="E568" s="306"/>
      <c r="F568" s="17"/>
      <c r="G568" s="22">
        <v>182862.06</v>
      </c>
      <c r="H568" s="77"/>
    </row>
    <row r="569" spans="1:8" x14ac:dyDescent="0.25">
      <c r="A569" s="164"/>
      <c r="B569" s="183" t="s">
        <v>356</v>
      </c>
      <c r="C569" s="305" t="s">
        <v>617</v>
      </c>
      <c r="D569" s="306"/>
      <c r="E569" s="307"/>
      <c r="F569" s="17"/>
      <c r="G569" s="22">
        <v>5000</v>
      </c>
      <c r="H569" s="77"/>
    </row>
    <row r="570" spans="1:8" x14ac:dyDescent="0.25">
      <c r="A570" s="164"/>
      <c r="B570" s="183" t="s">
        <v>372</v>
      </c>
      <c r="C570" s="305" t="s">
        <v>140</v>
      </c>
      <c r="D570" s="306"/>
      <c r="E570" s="307"/>
      <c r="F570" s="17">
        <f>SUM(G571:G571)</f>
        <v>16750</v>
      </c>
      <c r="G570" s="22">
        <f>SUM(G571)</f>
        <v>16750</v>
      </c>
      <c r="H570" s="77"/>
    </row>
    <row r="571" spans="1:8" x14ac:dyDescent="0.25">
      <c r="A571" s="164"/>
      <c r="B571" s="183" t="s">
        <v>615</v>
      </c>
      <c r="C571" s="305" t="s">
        <v>616</v>
      </c>
      <c r="D571" s="306"/>
      <c r="E571" s="307"/>
      <c r="F571" s="17"/>
      <c r="G571" s="22">
        <v>16750</v>
      </c>
      <c r="H571" s="77"/>
    </row>
    <row r="572" spans="1:8" ht="21.75" customHeight="1" x14ac:dyDescent="0.25">
      <c r="A572" s="164"/>
      <c r="B572" s="183" t="s">
        <v>427</v>
      </c>
      <c r="C572" s="305" t="s">
        <v>149</v>
      </c>
      <c r="D572" s="306"/>
      <c r="E572" s="307"/>
      <c r="F572" s="17">
        <v>15000</v>
      </c>
      <c r="G572" s="22">
        <f>SUM(G573)</f>
        <v>13386</v>
      </c>
      <c r="H572" s="77"/>
    </row>
    <row r="573" spans="1:8" ht="23.25" customHeight="1" x14ac:dyDescent="0.25">
      <c r="A573" s="164"/>
      <c r="B573" s="183" t="s">
        <v>449</v>
      </c>
      <c r="C573" s="305" t="s">
        <v>149</v>
      </c>
      <c r="D573" s="306"/>
      <c r="E573" s="307"/>
      <c r="F573" s="17"/>
      <c r="G573" s="22">
        <v>13386</v>
      </c>
      <c r="H573" s="77"/>
    </row>
    <row r="574" spans="1:8" ht="23.25" x14ac:dyDescent="0.25">
      <c r="A574" s="164"/>
      <c r="B574" s="178" t="s">
        <v>378</v>
      </c>
      <c r="C574" s="315" t="s">
        <v>379</v>
      </c>
      <c r="D574" s="315"/>
      <c r="E574" s="315"/>
      <c r="F574" s="123">
        <f>F575</f>
        <v>20000</v>
      </c>
      <c r="G574" s="179">
        <f>G575</f>
        <v>19100</v>
      </c>
      <c r="H574" s="133">
        <f>G574/F574*100</f>
        <v>95.5</v>
      </c>
    </row>
    <row r="575" spans="1:8" ht="23.25" x14ac:dyDescent="0.25">
      <c r="A575" s="164"/>
      <c r="B575" s="180" t="s">
        <v>380</v>
      </c>
      <c r="C575" s="311" t="s">
        <v>381</v>
      </c>
      <c r="D575" s="311"/>
      <c r="E575" s="311"/>
      <c r="F575" s="163">
        <f>F577</f>
        <v>20000</v>
      </c>
      <c r="G575" s="181">
        <f>G577</f>
        <v>19100</v>
      </c>
      <c r="H575" s="182">
        <f>G575/F575*100</f>
        <v>95.5</v>
      </c>
    </row>
    <row r="576" spans="1:8" x14ac:dyDescent="0.25">
      <c r="A576" s="164"/>
      <c r="B576" s="221" t="s">
        <v>569</v>
      </c>
      <c r="C576" s="303" t="s">
        <v>155</v>
      </c>
      <c r="D576" s="303"/>
      <c r="E576" s="303"/>
      <c r="F576" s="219">
        <v>20000</v>
      </c>
      <c r="G576" s="217">
        <v>19100</v>
      </c>
      <c r="H576" s="229">
        <f>G576/F576*100</f>
        <v>95.5</v>
      </c>
    </row>
    <row r="577" spans="1:13" x14ac:dyDescent="0.25">
      <c r="A577" s="164"/>
      <c r="B577" s="183" t="s">
        <v>323</v>
      </c>
      <c r="C577" s="306" t="s">
        <v>53</v>
      </c>
      <c r="D577" s="306"/>
      <c r="E577" s="306"/>
      <c r="F577" s="17">
        <v>20000</v>
      </c>
      <c r="G577" s="22">
        <f>SUM(G578)</f>
        <v>19100</v>
      </c>
      <c r="H577" s="77"/>
    </row>
    <row r="578" spans="1:13" x14ac:dyDescent="0.25">
      <c r="A578" s="164"/>
      <c r="B578" s="183" t="s">
        <v>326</v>
      </c>
      <c r="C578" s="306" t="s">
        <v>382</v>
      </c>
      <c r="D578" s="306"/>
      <c r="E578" s="306"/>
      <c r="F578" s="17"/>
      <c r="G578" s="22">
        <v>19100</v>
      </c>
      <c r="H578" s="77"/>
    </row>
    <row r="579" spans="1:13" ht="23.25" x14ac:dyDescent="0.25">
      <c r="A579" s="164"/>
      <c r="B579" s="176" t="s">
        <v>383</v>
      </c>
      <c r="C579" s="330" t="s">
        <v>281</v>
      </c>
      <c r="D579" s="330"/>
      <c r="E579" s="330"/>
      <c r="F579" s="47">
        <f>F584+F596+F613+F637+F644+F658+F671</f>
        <v>3707000</v>
      </c>
      <c r="G579" s="47">
        <f>G584+G596+G613+G637+G644+G658+G671</f>
        <v>2574916.4899999998</v>
      </c>
      <c r="H579" s="177">
        <f>G579/F579*100</f>
        <v>69.460925006743992</v>
      </c>
    </row>
    <row r="580" spans="1:13" x14ac:dyDescent="0.25">
      <c r="A580" s="164"/>
      <c r="B580" s="222" t="s">
        <v>569</v>
      </c>
      <c r="C580" s="312" t="s">
        <v>155</v>
      </c>
      <c r="D580" s="313"/>
      <c r="E580" s="314"/>
      <c r="F580" s="225">
        <f>F598</f>
        <v>70000</v>
      </c>
      <c r="G580" s="225">
        <f>G598+G646</f>
        <v>64184.72</v>
      </c>
      <c r="H580" s="227">
        <f>G580/F580*100</f>
        <v>91.692457142857137</v>
      </c>
    </row>
    <row r="581" spans="1:13" ht="14.25" customHeight="1" x14ac:dyDescent="0.25">
      <c r="A581" s="164"/>
      <c r="B581" s="222" t="s">
        <v>576</v>
      </c>
      <c r="C581" s="312" t="s">
        <v>577</v>
      </c>
      <c r="D581" s="313"/>
      <c r="E581" s="314"/>
      <c r="F581" s="225">
        <f>F586+F593+F599+F606+F615+F623+F630+F639+F647+F660+F667</f>
        <v>2779000</v>
      </c>
      <c r="G581" s="225">
        <f>G586+G593+G599+G606+G615+G623+G630+G639+G647+G660+G667</f>
        <v>1984884.6199999996</v>
      </c>
      <c r="H581" s="227">
        <f t="shared" ref="H581:H583" si="77">G581/F581*100</f>
        <v>71.424419575386821</v>
      </c>
      <c r="K581" s="115"/>
    </row>
    <row r="582" spans="1:13" ht="12.75" customHeight="1" x14ac:dyDescent="0.25">
      <c r="A582" s="164"/>
      <c r="B582" s="222" t="s">
        <v>572</v>
      </c>
      <c r="C582" s="312" t="s">
        <v>573</v>
      </c>
      <c r="D582" s="313"/>
      <c r="E582" s="314"/>
      <c r="F582" s="225">
        <f>F600+F631+F648</f>
        <v>810000</v>
      </c>
      <c r="G582" s="225">
        <f>G600+G631+G648+G661</f>
        <v>492697.14999999997</v>
      </c>
      <c r="H582" s="227">
        <f t="shared" si="77"/>
        <v>60.826808641975305</v>
      </c>
      <c r="K582" s="115"/>
      <c r="M582" s="115"/>
    </row>
    <row r="583" spans="1:13" ht="23.25" customHeight="1" x14ac:dyDescent="0.25">
      <c r="A583" s="164"/>
      <c r="B583" s="233" t="s">
        <v>581</v>
      </c>
      <c r="C583" s="312" t="s">
        <v>582</v>
      </c>
      <c r="D583" s="313"/>
      <c r="E583" s="314"/>
      <c r="F583" s="225">
        <f>F624+F673</f>
        <v>48000</v>
      </c>
      <c r="G583" s="225">
        <f>G624+G673</f>
        <v>33150</v>
      </c>
      <c r="H583" s="234">
        <f t="shared" si="77"/>
        <v>69.0625</v>
      </c>
    </row>
    <row r="584" spans="1:13" ht="21.75" customHeight="1" x14ac:dyDescent="0.25">
      <c r="A584" s="164"/>
      <c r="B584" s="178" t="s">
        <v>384</v>
      </c>
      <c r="C584" s="315" t="s">
        <v>385</v>
      </c>
      <c r="D584" s="315"/>
      <c r="E584" s="315"/>
      <c r="F584" s="123">
        <f>F585+F592</f>
        <v>700000</v>
      </c>
      <c r="G584" s="123">
        <f>G585+G592</f>
        <v>576178.11</v>
      </c>
      <c r="H584" s="133">
        <f>G584/F584*100</f>
        <v>82.311158571428564</v>
      </c>
    </row>
    <row r="585" spans="1:13" ht="23.25" x14ac:dyDescent="0.25">
      <c r="A585" s="164"/>
      <c r="B585" s="180" t="s">
        <v>386</v>
      </c>
      <c r="C585" s="311" t="s">
        <v>387</v>
      </c>
      <c r="D585" s="311"/>
      <c r="E585" s="311"/>
      <c r="F585" s="163">
        <f>F587+F590</f>
        <v>700000</v>
      </c>
      <c r="G585" s="181">
        <f>G587+G590</f>
        <v>576178.11</v>
      </c>
      <c r="H585" s="182">
        <f>G585/F585*100</f>
        <v>82.311158571428564</v>
      </c>
    </row>
    <row r="586" spans="1:13" x14ac:dyDescent="0.25">
      <c r="A586" s="164"/>
      <c r="B586" s="221" t="s">
        <v>576</v>
      </c>
      <c r="C586" s="302" t="s">
        <v>577</v>
      </c>
      <c r="D586" s="303"/>
      <c r="E586" s="304"/>
      <c r="F586" s="219">
        <v>700000</v>
      </c>
      <c r="G586" s="217">
        <v>576178.11</v>
      </c>
      <c r="H586" s="229">
        <f>G586/F586*100</f>
        <v>82.311158571428564</v>
      </c>
    </row>
    <row r="587" spans="1:13" x14ac:dyDescent="0.25">
      <c r="A587" s="164"/>
      <c r="B587" s="183" t="s">
        <v>318</v>
      </c>
      <c r="C587" s="306" t="s">
        <v>87</v>
      </c>
      <c r="D587" s="306"/>
      <c r="E587" s="306"/>
      <c r="F587" s="17">
        <v>650000</v>
      </c>
      <c r="G587" s="22">
        <f>SUM(G588:G589)</f>
        <v>576178.11</v>
      </c>
      <c r="H587" s="77">
        <f>G587/F587*100</f>
        <v>88.64278615384616</v>
      </c>
    </row>
    <row r="588" spans="1:13" x14ac:dyDescent="0.25">
      <c r="A588" s="164"/>
      <c r="B588" s="183" t="s">
        <v>324</v>
      </c>
      <c r="C588" s="306" t="s">
        <v>89</v>
      </c>
      <c r="D588" s="306"/>
      <c r="E588" s="306"/>
      <c r="F588" s="17"/>
      <c r="G588" s="22">
        <v>484240.61</v>
      </c>
      <c r="H588" s="77"/>
    </row>
    <row r="589" spans="1:13" ht="26.25" customHeight="1" x14ac:dyDescent="0.25">
      <c r="A589" s="164"/>
      <c r="B589" s="183" t="s">
        <v>388</v>
      </c>
      <c r="C589" s="306" t="s">
        <v>90</v>
      </c>
      <c r="D589" s="306"/>
      <c r="E589" s="306"/>
      <c r="F589" s="17"/>
      <c r="G589" s="22">
        <v>91937.5</v>
      </c>
      <c r="H589" s="77"/>
    </row>
    <row r="590" spans="1:13" x14ac:dyDescent="0.25">
      <c r="A590" s="164"/>
      <c r="B590" s="183" t="s">
        <v>320</v>
      </c>
      <c r="C590" s="306" t="s">
        <v>93</v>
      </c>
      <c r="D590" s="306"/>
      <c r="E590" s="306"/>
      <c r="F590" s="17">
        <v>50000</v>
      </c>
      <c r="G590" s="22">
        <f>SUM(G591)</f>
        <v>0</v>
      </c>
      <c r="H590" s="77">
        <f>G590/F590*100</f>
        <v>0</v>
      </c>
    </row>
    <row r="591" spans="1:13" x14ac:dyDescent="0.25">
      <c r="A591" s="164"/>
      <c r="B591" s="183" t="s">
        <v>353</v>
      </c>
      <c r="C591" s="306" t="s">
        <v>95</v>
      </c>
      <c r="D591" s="306"/>
      <c r="E591" s="306"/>
      <c r="F591" s="17"/>
      <c r="G591" s="22">
        <v>0</v>
      </c>
      <c r="H591" s="77"/>
    </row>
    <row r="592" spans="1:13" ht="34.5" x14ac:dyDescent="0.25">
      <c r="A592" s="164"/>
      <c r="B592" s="180" t="s">
        <v>389</v>
      </c>
      <c r="C592" s="311" t="s">
        <v>390</v>
      </c>
      <c r="D592" s="311"/>
      <c r="E592" s="311"/>
      <c r="F592" s="163">
        <f>F594</f>
        <v>0</v>
      </c>
      <c r="G592" s="181">
        <f>G594</f>
        <v>0</v>
      </c>
      <c r="H592" s="182" t="e">
        <f>G592/F592*100</f>
        <v>#DIV/0!</v>
      </c>
    </row>
    <row r="593" spans="1:11" x14ac:dyDescent="0.25">
      <c r="A593" s="164"/>
      <c r="B593" s="221" t="s">
        <v>576</v>
      </c>
      <c r="C593" s="302" t="s">
        <v>577</v>
      </c>
      <c r="D593" s="303"/>
      <c r="E593" s="304"/>
      <c r="F593" s="219">
        <v>0</v>
      </c>
      <c r="G593" s="217">
        <v>0</v>
      </c>
      <c r="H593" s="229" t="e">
        <f>G593/F593*100</f>
        <v>#DIV/0!</v>
      </c>
    </row>
    <row r="594" spans="1:11" x14ac:dyDescent="0.25">
      <c r="A594" s="164"/>
      <c r="B594" s="183" t="s">
        <v>391</v>
      </c>
      <c r="C594" s="306" t="s">
        <v>136</v>
      </c>
      <c r="D594" s="306"/>
      <c r="E594" s="306"/>
      <c r="F594" s="17">
        <v>0</v>
      </c>
      <c r="G594" s="22">
        <f>SUM(G595)</f>
        <v>0</v>
      </c>
      <c r="H594" s="77" t="e">
        <f>G594/F594*100</f>
        <v>#DIV/0!</v>
      </c>
    </row>
    <row r="595" spans="1:11" x14ac:dyDescent="0.25">
      <c r="A595" s="164"/>
      <c r="B595" s="183" t="s">
        <v>392</v>
      </c>
      <c r="C595" s="306" t="s">
        <v>393</v>
      </c>
      <c r="D595" s="306"/>
      <c r="E595" s="306"/>
      <c r="F595" s="17"/>
      <c r="G595" s="22">
        <v>0</v>
      </c>
      <c r="H595" s="77"/>
    </row>
    <row r="596" spans="1:11" ht="23.25" x14ac:dyDescent="0.25">
      <c r="A596" s="164"/>
      <c r="B596" s="178" t="s">
        <v>394</v>
      </c>
      <c r="C596" s="315" t="s">
        <v>395</v>
      </c>
      <c r="D596" s="315"/>
      <c r="E596" s="315"/>
      <c r="F596" s="123">
        <f>F597+F605</f>
        <v>1250000</v>
      </c>
      <c r="G596" s="123">
        <f>G597+G605</f>
        <v>474345.33</v>
      </c>
      <c r="H596" s="133">
        <f>G596/F596*100</f>
        <v>37.947626400000004</v>
      </c>
    </row>
    <row r="597" spans="1:11" ht="23.25" x14ac:dyDescent="0.25">
      <c r="A597" s="164"/>
      <c r="B597" s="180" t="s">
        <v>396</v>
      </c>
      <c r="C597" s="311" t="s">
        <v>397</v>
      </c>
      <c r="D597" s="311"/>
      <c r="E597" s="311"/>
      <c r="F597" s="163">
        <f>F601+F603</f>
        <v>1000000</v>
      </c>
      <c r="G597" s="163">
        <f>G601+G603</f>
        <v>360595.33</v>
      </c>
      <c r="H597" s="182">
        <f>G597/F597*100</f>
        <v>36.059533000000002</v>
      </c>
    </row>
    <row r="598" spans="1:11" x14ac:dyDescent="0.25">
      <c r="A598" s="164"/>
      <c r="B598" s="221" t="s">
        <v>569</v>
      </c>
      <c r="C598" s="303" t="s">
        <v>155</v>
      </c>
      <c r="D598" s="303"/>
      <c r="E598" s="303"/>
      <c r="F598" s="219">
        <v>70000</v>
      </c>
      <c r="G598" s="217">
        <v>0</v>
      </c>
      <c r="H598" s="229">
        <f>G598/F598*100</f>
        <v>0</v>
      </c>
      <c r="K598" s="115"/>
    </row>
    <row r="599" spans="1:11" x14ac:dyDescent="0.25">
      <c r="A599" s="164"/>
      <c r="B599" s="221" t="s">
        <v>576</v>
      </c>
      <c r="C599" s="302" t="s">
        <v>577</v>
      </c>
      <c r="D599" s="303"/>
      <c r="E599" s="304"/>
      <c r="F599" s="219">
        <v>350000</v>
      </c>
      <c r="G599" s="217">
        <f>G597-G600</f>
        <v>145353.77000000002</v>
      </c>
      <c r="H599" s="229"/>
    </row>
    <row r="600" spans="1:11" x14ac:dyDescent="0.25">
      <c r="A600" s="164"/>
      <c r="B600" s="221" t="s">
        <v>572</v>
      </c>
      <c r="C600" s="302" t="s">
        <v>573</v>
      </c>
      <c r="D600" s="303"/>
      <c r="E600" s="304"/>
      <c r="F600" s="219">
        <v>580000</v>
      </c>
      <c r="G600" s="217">
        <v>215241.56</v>
      </c>
      <c r="H600" s="229"/>
      <c r="K600" s="115"/>
    </row>
    <row r="601" spans="1:11" x14ac:dyDescent="0.25">
      <c r="A601" s="164"/>
      <c r="B601" s="183" t="s">
        <v>318</v>
      </c>
      <c r="C601" s="306" t="s">
        <v>87</v>
      </c>
      <c r="D601" s="306"/>
      <c r="E601" s="306"/>
      <c r="F601" s="17">
        <v>50000</v>
      </c>
      <c r="G601" s="22">
        <f>SUM(G602)</f>
        <v>7499.39</v>
      </c>
      <c r="H601" s="77">
        <f>G601/F601*100</f>
        <v>14.99878</v>
      </c>
    </row>
    <row r="602" spans="1:11" ht="26.25" customHeight="1" x14ac:dyDescent="0.25">
      <c r="A602" s="164"/>
      <c r="B602" s="183" t="s">
        <v>388</v>
      </c>
      <c r="C602" s="306" t="s">
        <v>90</v>
      </c>
      <c r="D602" s="306"/>
      <c r="E602" s="306"/>
      <c r="F602" s="17"/>
      <c r="G602" s="22">
        <v>7499.39</v>
      </c>
      <c r="H602" s="77"/>
    </row>
    <row r="603" spans="1:11" x14ac:dyDescent="0.25">
      <c r="A603" s="164"/>
      <c r="B603" s="183" t="s">
        <v>320</v>
      </c>
      <c r="C603" s="306" t="s">
        <v>93</v>
      </c>
      <c r="D603" s="306"/>
      <c r="E603" s="306"/>
      <c r="F603" s="17">
        <v>950000</v>
      </c>
      <c r="G603" s="22">
        <f>SUM(G604)</f>
        <v>353095.94</v>
      </c>
      <c r="H603" s="77">
        <f>G603/F603*100</f>
        <v>37.167993684210529</v>
      </c>
    </row>
    <row r="604" spans="1:11" x14ac:dyDescent="0.25">
      <c r="A604" s="164"/>
      <c r="B604" s="183" t="s">
        <v>353</v>
      </c>
      <c r="C604" s="306" t="s">
        <v>95</v>
      </c>
      <c r="D604" s="306"/>
      <c r="E604" s="306"/>
      <c r="F604" s="17"/>
      <c r="G604" s="22">
        <v>353095.94</v>
      </c>
      <c r="H604" s="77"/>
    </row>
    <row r="605" spans="1:11" ht="34.5" x14ac:dyDescent="0.25">
      <c r="A605" s="164"/>
      <c r="B605" s="180" t="s">
        <v>398</v>
      </c>
      <c r="C605" s="311" t="s">
        <v>399</v>
      </c>
      <c r="D605" s="311"/>
      <c r="E605" s="311"/>
      <c r="F605" s="163">
        <f>F607+F609+F611</f>
        <v>250000</v>
      </c>
      <c r="G605" s="163">
        <f>G607+G609+G611</f>
        <v>113750</v>
      </c>
      <c r="H605" s="182">
        <f>G605/F605*100</f>
        <v>45.5</v>
      </c>
    </row>
    <row r="606" spans="1:11" x14ac:dyDescent="0.25">
      <c r="A606" s="164"/>
      <c r="B606" s="221" t="s">
        <v>576</v>
      </c>
      <c r="C606" s="303" t="s">
        <v>577</v>
      </c>
      <c r="D606" s="303"/>
      <c r="E606" s="303"/>
      <c r="F606" s="219">
        <v>250000</v>
      </c>
      <c r="G606" s="217">
        <v>113750</v>
      </c>
      <c r="H606" s="229">
        <f>G606/F606*100</f>
        <v>45.5</v>
      </c>
    </row>
    <row r="607" spans="1:11" x14ac:dyDescent="0.25">
      <c r="A607" s="164"/>
      <c r="B607" s="183" t="s">
        <v>320</v>
      </c>
      <c r="C607" s="306" t="s">
        <v>93</v>
      </c>
      <c r="D607" s="306"/>
      <c r="E607" s="306"/>
      <c r="F607" s="17">
        <v>50000</v>
      </c>
      <c r="G607" s="22">
        <f>SUM(G608)</f>
        <v>48750</v>
      </c>
      <c r="H607" s="77">
        <f>G607/F607*100</f>
        <v>97.5</v>
      </c>
    </row>
    <row r="608" spans="1:11" x14ac:dyDescent="0.25">
      <c r="A608" s="164"/>
      <c r="B608" s="183" t="s">
        <v>356</v>
      </c>
      <c r="C608" s="306" t="s">
        <v>100</v>
      </c>
      <c r="D608" s="306"/>
      <c r="E608" s="306"/>
      <c r="F608" s="17"/>
      <c r="G608" s="22">
        <v>48750</v>
      </c>
      <c r="H608" s="77"/>
    </row>
    <row r="609" spans="1:8" x14ac:dyDescent="0.25">
      <c r="A609" s="164"/>
      <c r="B609" s="183" t="s">
        <v>391</v>
      </c>
      <c r="C609" s="305" t="s">
        <v>136</v>
      </c>
      <c r="D609" s="306"/>
      <c r="E609" s="307"/>
      <c r="F609" s="17">
        <v>0</v>
      </c>
      <c r="G609" s="22">
        <f>SUM(G610)</f>
        <v>15000</v>
      </c>
      <c r="H609" s="77"/>
    </row>
    <row r="610" spans="1:8" x14ac:dyDescent="0.25">
      <c r="A610" s="164"/>
      <c r="B610" s="183" t="s">
        <v>598</v>
      </c>
      <c r="C610" s="305" t="s">
        <v>138</v>
      </c>
      <c r="D610" s="306"/>
      <c r="E610" s="307"/>
      <c r="F610" s="17"/>
      <c r="G610" s="22">
        <v>15000</v>
      </c>
      <c r="H610" s="77"/>
    </row>
    <row r="611" spans="1:8" ht="24.75" customHeight="1" x14ac:dyDescent="0.25">
      <c r="A611" s="164"/>
      <c r="B611" s="183" t="s">
        <v>427</v>
      </c>
      <c r="C611" s="306" t="s">
        <v>149</v>
      </c>
      <c r="D611" s="306"/>
      <c r="E611" s="306"/>
      <c r="F611" s="17">
        <v>200000</v>
      </c>
      <c r="G611" s="22">
        <f>SUM(G612)</f>
        <v>50000</v>
      </c>
      <c r="H611" s="77">
        <f>G611/F611*100</f>
        <v>25</v>
      </c>
    </row>
    <row r="612" spans="1:8" ht="25.5" customHeight="1" x14ac:dyDescent="0.25">
      <c r="A612" s="164"/>
      <c r="B612" s="183" t="s">
        <v>449</v>
      </c>
      <c r="C612" s="306" t="s">
        <v>149</v>
      </c>
      <c r="D612" s="306"/>
      <c r="E612" s="306"/>
      <c r="F612" s="17"/>
      <c r="G612" s="22">
        <v>50000</v>
      </c>
      <c r="H612" s="77"/>
    </row>
    <row r="613" spans="1:8" ht="21" customHeight="1" x14ac:dyDescent="0.25">
      <c r="A613" s="164"/>
      <c r="B613" s="178" t="s">
        <v>400</v>
      </c>
      <c r="C613" s="315" t="s">
        <v>599</v>
      </c>
      <c r="D613" s="315"/>
      <c r="E613" s="315"/>
      <c r="F613" s="123">
        <f>F614+F622+F629</f>
        <v>642000</v>
      </c>
      <c r="G613" s="123">
        <f>G614+G622+G629</f>
        <v>554557.91</v>
      </c>
      <c r="H613" s="133">
        <f>G613/F613*100</f>
        <v>86.379736760124615</v>
      </c>
    </row>
    <row r="614" spans="1:8" ht="21.75" customHeight="1" x14ac:dyDescent="0.25">
      <c r="A614" s="164"/>
      <c r="B614" s="180" t="s">
        <v>401</v>
      </c>
      <c r="C614" s="311" t="s">
        <v>600</v>
      </c>
      <c r="D614" s="311"/>
      <c r="E614" s="311"/>
      <c r="F614" s="163">
        <f>F616+F619</f>
        <v>400000</v>
      </c>
      <c r="G614" s="181">
        <f>G616+G619</f>
        <v>318187.77</v>
      </c>
      <c r="H614" s="182">
        <f>G614/F614*100</f>
        <v>79.5469425</v>
      </c>
    </row>
    <row r="615" spans="1:8" ht="15.75" customHeight="1" x14ac:dyDescent="0.25">
      <c r="A615" s="164"/>
      <c r="B615" s="221" t="s">
        <v>576</v>
      </c>
      <c r="C615" s="302" t="s">
        <v>577</v>
      </c>
      <c r="D615" s="303"/>
      <c r="E615" s="304"/>
      <c r="F615" s="219">
        <v>400000</v>
      </c>
      <c r="G615" s="217">
        <v>318187.77</v>
      </c>
      <c r="H615" s="229">
        <f>G615/F615*100</f>
        <v>79.5469425</v>
      </c>
    </row>
    <row r="616" spans="1:8" x14ac:dyDescent="0.25">
      <c r="A616" s="164"/>
      <c r="B616" s="183" t="s">
        <v>318</v>
      </c>
      <c r="C616" s="306" t="s">
        <v>87</v>
      </c>
      <c r="D616" s="306"/>
      <c r="E616" s="306"/>
      <c r="F616" s="17">
        <v>50000</v>
      </c>
      <c r="G616" s="22">
        <f>SUM(G617:G618)</f>
        <v>58023.91</v>
      </c>
      <c r="H616" s="77">
        <f>G616/F616*100</f>
        <v>116.04782</v>
      </c>
    </row>
    <row r="617" spans="1:8" ht="24" customHeight="1" x14ac:dyDescent="0.25">
      <c r="A617" s="164"/>
      <c r="B617" s="183" t="s">
        <v>388</v>
      </c>
      <c r="C617" s="306" t="s">
        <v>90</v>
      </c>
      <c r="D617" s="306"/>
      <c r="E617" s="306"/>
      <c r="F617" s="17"/>
      <c r="G617" s="22">
        <v>32948.910000000003</v>
      </c>
      <c r="H617" s="77"/>
    </row>
    <row r="618" spans="1:8" ht="18" customHeight="1" x14ac:dyDescent="0.25">
      <c r="A618" s="164"/>
      <c r="B618" s="183" t="s">
        <v>610</v>
      </c>
      <c r="C618" s="305" t="s">
        <v>618</v>
      </c>
      <c r="D618" s="306"/>
      <c r="E618" s="307"/>
      <c r="F618" s="17"/>
      <c r="G618" s="22">
        <v>25075</v>
      </c>
      <c r="H618" s="77"/>
    </row>
    <row r="619" spans="1:8" x14ac:dyDescent="0.25">
      <c r="A619" s="164"/>
      <c r="B619" s="183" t="s">
        <v>320</v>
      </c>
      <c r="C619" s="306" t="s">
        <v>93</v>
      </c>
      <c r="D619" s="306"/>
      <c r="E619" s="306"/>
      <c r="F619" s="17">
        <v>350000</v>
      </c>
      <c r="G619" s="22">
        <f>SUM(G620:G621)</f>
        <v>260163.86</v>
      </c>
      <c r="H619" s="77">
        <f>G619/F619*100</f>
        <v>74.332531428571428</v>
      </c>
    </row>
    <row r="620" spans="1:8" ht="24.75" customHeight="1" x14ac:dyDescent="0.25">
      <c r="A620" s="164"/>
      <c r="B620" s="183" t="s">
        <v>353</v>
      </c>
      <c r="C620" s="306" t="s">
        <v>602</v>
      </c>
      <c r="D620" s="306"/>
      <c r="E620" s="306"/>
      <c r="F620" s="17"/>
      <c r="G620" s="22">
        <v>207187.56</v>
      </c>
      <c r="H620" s="77"/>
    </row>
    <row r="621" spans="1:8" x14ac:dyDescent="0.25">
      <c r="A621" s="164"/>
      <c r="B621" s="183" t="s">
        <v>402</v>
      </c>
      <c r="C621" s="306" t="s">
        <v>97</v>
      </c>
      <c r="D621" s="306"/>
      <c r="E621" s="306"/>
      <c r="F621" s="17"/>
      <c r="G621" s="22">
        <v>52976.3</v>
      </c>
      <c r="H621" s="77"/>
    </row>
    <row r="622" spans="1:8" ht="33" customHeight="1" x14ac:dyDescent="0.25">
      <c r="A622" s="164"/>
      <c r="B622" s="180" t="s">
        <v>403</v>
      </c>
      <c r="C622" s="311" t="s">
        <v>601</v>
      </c>
      <c r="D622" s="311"/>
      <c r="E622" s="311"/>
      <c r="F622" s="163">
        <f>F625+F627</f>
        <v>125000</v>
      </c>
      <c r="G622" s="181">
        <f>G627+G625</f>
        <v>120937.5</v>
      </c>
      <c r="H622" s="182">
        <f>G622/F622*100</f>
        <v>96.75</v>
      </c>
    </row>
    <row r="623" spans="1:8" ht="15.75" customHeight="1" x14ac:dyDescent="0.25">
      <c r="A623" s="164"/>
      <c r="B623" s="221" t="s">
        <v>576</v>
      </c>
      <c r="C623" s="302" t="s">
        <v>577</v>
      </c>
      <c r="D623" s="303"/>
      <c r="E623" s="304"/>
      <c r="F623" s="219">
        <v>97000</v>
      </c>
      <c r="G623" s="217">
        <f>G622-G624</f>
        <v>106387.5</v>
      </c>
      <c r="H623" s="229">
        <f>G623/F623*100</f>
        <v>109.6778350515464</v>
      </c>
    </row>
    <row r="624" spans="1:8" ht="23.25" customHeight="1" x14ac:dyDescent="0.25">
      <c r="A624" s="164"/>
      <c r="B624" s="230" t="s">
        <v>581</v>
      </c>
      <c r="C624" s="303" t="s">
        <v>582</v>
      </c>
      <c r="D624" s="303"/>
      <c r="E624" s="303"/>
      <c r="F624" s="219">
        <v>28000</v>
      </c>
      <c r="G624" s="217">
        <v>14550</v>
      </c>
      <c r="H624" s="229"/>
    </row>
    <row r="625" spans="1:8" x14ac:dyDescent="0.25">
      <c r="A625" s="164"/>
      <c r="B625" s="183" t="s">
        <v>320</v>
      </c>
      <c r="C625" s="306" t="s">
        <v>93</v>
      </c>
      <c r="D625" s="306"/>
      <c r="E625" s="306"/>
      <c r="F625" s="17">
        <v>60000</v>
      </c>
      <c r="G625" s="22">
        <f>SUM(G626)</f>
        <v>56250</v>
      </c>
      <c r="H625" s="77">
        <f>G625/F625*100</f>
        <v>93.75</v>
      </c>
    </row>
    <row r="626" spans="1:8" ht="24" customHeight="1" x14ac:dyDescent="0.25">
      <c r="A626" s="164"/>
      <c r="B626" s="183" t="s">
        <v>356</v>
      </c>
      <c r="C626" s="306" t="s">
        <v>617</v>
      </c>
      <c r="D626" s="306"/>
      <c r="E626" s="306"/>
      <c r="F626" s="17"/>
      <c r="G626" s="22">
        <v>56250</v>
      </c>
      <c r="H626" s="77"/>
    </row>
    <row r="627" spans="1:8" ht="24" customHeight="1" x14ac:dyDescent="0.25">
      <c r="A627" s="164"/>
      <c r="B627" s="183" t="s">
        <v>391</v>
      </c>
      <c r="C627" s="305" t="s">
        <v>603</v>
      </c>
      <c r="D627" s="306"/>
      <c r="E627" s="307"/>
      <c r="F627" s="17">
        <v>65000</v>
      </c>
      <c r="G627" s="22">
        <f>SUM(G628)</f>
        <v>64687.5</v>
      </c>
      <c r="H627" s="77">
        <f>G627/F627*100</f>
        <v>99.519230769230774</v>
      </c>
    </row>
    <row r="628" spans="1:8" x14ac:dyDescent="0.25">
      <c r="A628" s="164"/>
      <c r="B628" s="183" t="s">
        <v>598</v>
      </c>
      <c r="C628" s="305" t="s">
        <v>138</v>
      </c>
      <c r="D628" s="306"/>
      <c r="E628" s="307"/>
      <c r="F628" s="17"/>
      <c r="G628" s="22">
        <v>64687.5</v>
      </c>
      <c r="H628" s="77"/>
    </row>
    <row r="629" spans="1:8" ht="22.5" customHeight="1" x14ac:dyDescent="0.25">
      <c r="A629" s="164"/>
      <c r="B629" s="180" t="s">
        <v>406</v>
      </c>
      <c r="C629" s="311" t="s">
        <v>604</v>
      </c>
      <c r="D629" s="311"/>
      <c r="E629" s="311"/>
      <c r="F629" s="163">
        <f>F632+F635</f>
        <v>117000</v>
      </c>
      <c r="G629" s="165">
        <f>G632+G635</f>
        <v>115432.64</v>
      </c>
      <c r="H629" s="182">
        <f>G629/F629*100</f>
        <v>98.660376068376067</v>
      </c>
    </row>
    <row r="630" spans="1:8" x14ac:dyDescent="0.25">
      <c r="A630" s="164"/>
      <c r="B630" s="221" t="s">
        <v>576</v>
      </c>
      <c r="C630" s="303" t="s">
        <v>577</v>
      </c>
      <c r="D630" s="303"/>
      <c r="E630" s="303"/>
      <c r="F630" s="219">
        <v>67000</v>
      </c>
      <c r="G630" s="217">
        <f>G629-G631</f>
        <v>66651.39</v>
      </c>
      <c r="H630" s="229">
        <f>G630/F630*100</f>
        <v>99.47968656716418</v>
      </c>
    </row>
    <row r="631" spans="1:8" x14ac:dyDescent="0.25">
      <c r="A631" s="164"/>
      <c r="B631" s="221" t="s">
        <v>572</v>
      </c>
      <c r="C631" s="302" t="s">
        <v>573</v>
      </c>
      <c r="D631" s="303"/>
      <c r="E631" s="304"/>
      <c r="F631" s="219">
        <v>50000</v>
      </c>
      <c r="G631" s="217">
        <v>48781.25</v>
      </c>
      <c r="H631" s="229"/>
    </row>
    <row r="632" spans="1:8" x14ac:dyDescent="0.25">
      <c r="A632" s="164"/>
      <c r="B632" s="183" t="s">
        <v>320</v>
      </c>
      <c r="C632" s="306" t="s">
        <v>93</v>
      </c>
      <c r="D632" s="306"/>
      <c r="E632" s="306"/>
      <c r="F632" s="17">
        <v>64000</v>
      </c>
      <c r="G632" s="22">
        <f>SUM(G633:G634)</f>
        <v>63232.639999999999</v>
      </c>
      <c r="H632" s="77">
        <f>G632/F632*100</f>
        <v>98.800999999999988</v>
      </c>
    </row>
    <row r="633" spans="1:8" x14ac:dyDescent="0.25">
      <c r="A633" s="164"/>
      <c r="B633" s="183" t="s">
        <v>353</v>
      </c>
      <c r="C633" s="306" t="s">
        <v>95</v>
      </c>
      <c r="D633" s="306"/>
      <c r="E633" s="306"/>
      <c r="F633" s="17"/>
      <c r="G633" s="22">
        <v>3732.64</v>
      </c>
      <c r="H633" s="77"/>
    </row>
    <row r="634" spans="1:8" ht="15" customHeight="1" x14ac:dyDescent="0.25">
      <c r="A634" s="164"/>
      <c r="B634" s="183" t="s">
        <v>356</v>
      </c>
      <c r="C634" s="305" t="s">
        <v>617</v>
      </c>
      <c r="D634" s="306"/>
      <c r="E634" s="307"/>
      <c r="F634" s="17"/>
      <c r="G634" s="22">
        <v>59500</v>
      </c>
      <c r="H634" s="77"/>
    </row>
    <row r="635" spans="1:8" x14ac:dyDescent="0.25">
      <c r="A635" s="164"/>
      <c r="B635" s="183" t="s">
        <v>372</v>
      </c>
      <c r="C635" s="305" t="s">
        <v>140</v>
      </c>
      <c r="D635" s="306"/>
      <c r="E635" s="307"/>
      <c r="F635" s="17">
        <v>53000</v>
      </c>
      <c r="G635" s="22">
        <f>SUM(G636)</f>
        <v>52200</v>
      </c>
      <c r="H635" s="77"/>
    </row>
    <row r="636" spans="1:8" ht="23.25" customHeight="1" x14ac:dyDescent="0.25">
      <c r="A636" s="164"/>
      <c r="B636" s="183" t="s">
        <v>416</v>
      </c>
      <c r="C636" s="305" t="s">
        <v>417</v>
      </c>
      <c r="D636" s="306"/>
      <c r="E636" s="307"/>
      <c r="F636" s="17"/>
      <c r="G636" s="22">
        <v>52200</v>
      </c>
      <c r="H636" s="77"/>
    </row>
    <row r="637" spans="1:8" ht="21" customHeight="1" x14ac:dyDescent="0.25">
      <c r="A637" s="164"/>
      <c r="B637" s="178" t="s">
        <v>407</v>
      </c>
      <c r="C637" s="315" t="s">
        <v>408</v>
      </c>
      <c r="D637" s="315"/>
      <c r="E637" s="315"/>
      <c r="F637" s="123">
        <f>F638</f>
        <v>35000</v>
      </c>
      <c r="G637" s="179">
        <f>G638</f>
        <v>34484</v>
      </c>
      <c r="H637" s="133">
        <f>G637/F637*100</f>
        <v>98.525714285714287</v>
      </c>
    </row>
    <row r="638" spans="1:8" ht="23.25" x14ac:dyDescent="0.25">
      <c r="A638" s="164"/>
      <c r="B638" s="180" t="s">
        <v>409</v>
      </c>
      <c r="C638" s="311" t="s">
        <v>410</v>
      </c>
      <c r="D638" s="311"/>
      <c r="E638" s="311"/>
      <c r="F638" s="163">
        <f>F642</f>
        <v>35000</v>
      </c>
      <c r="G638" s="181">
        <f>G642+G640</f>
        <v>34484</v>
      </c>
      <c r="H638" s="182">
        <f>G638/F638*100</f>
        <v>98.525714285714287</v>
      </c>
    </row>
    <row r="639" spans="1:8" x14ac:dyDescent="0.25">
      <c r="A639" s="164"/>
      <c r="B639" s="221" t="s">
        <v>576</v>
      </c>
      <c r="C639" s="303" t="s">
        <v>577</v>
      </c>
      <c r="D639" s="303"/>
      <c r="E639" s="303"/>
      <c r="F639" s="219">
        <v>35000</v>
      </c>
      <c r="G639" s="217">
        <v>34484</v>
      </c>
      <c r="H639" s="229"/>
    </row>
    <row r="640" spans="1:8" x14ac:dyDescent="0.25">
      <c r="A640" s="164"/>
      <c r="B640" s="241" t="s">
        <v>318</v>
      </c>
      <c r="C640" s="308" t="s">
        <v>87</v>
      </c>
      <c r="D640" s="309"/>
      <c r="E640" s="310"/>
      <c r="F640" s="242">
        <v>0</v>
      </c>
      <c r="G640" s="243">
        <f>SUM(G641)</f>
        <v>4484</v>
      </c>
      <c r="H640" s="216"/>
    </row>
    <row r="641" spans="1:11" ht="22.5" customHeight="1" x14ac:dyDescent="0.25">
      <c r="A641" s="164"/>
      <c r="B641" s="241" t="s">
        <v>388</v>
      </c>
      <c r="C641" s="308" t="s">
        <v>90</v>
      </c>
      <c r="D641" s="309"/>
      <c r="E641" s="310"/>
      <c r="F641" s="242"/>
      <c r="G641" s="243">
        <v>4484</v>
      </c>
      <c r="H641" s="216"/>
    </row>
    <row r="642" spans="1:11" x14ac:dyDescent="0.25">
      <c r="A642" s="164"/>
      <c r="B642" s="183" t="s">
        <v>320</v>
      </c>
      <c r="C642" s="306" t="s">
        <v>93</v>
      </c>
      <c r="D642" s="306"/>
      <c r="E642" s="306"/>
      <c r="F642" s="17">
        <v>35000</v>
      </c>
      <c r="G642" s="22">
        <f>SUM(G643)</f>
        <v>30000</v>
      </c>
      <c r="H642" s="77">
        <f>G642/F642*100</f>
        <v>85.714285714285708</v>
      </c>
    </row>
    <row r="643" spans="1:11" x14ac:dyDescent="0.25">
      <c r="A643" s="164"/>
      <c r="B643" s="183" t="s">
        <v>353</v>
      </c>
      <c r="C643" s="306" t="s">
        <v>95</v>
      </c>
      <c r="D643" s="306"/>
      <c r="E643" s="306"/>
      <c r="F643" s="17"/>
      <c r="G643" s="22">
        <v>30000</v>
      </c>
      <c r="H643" s="77"/>
    </row>
    <row r="644" spans="1:11" ht="21" customHeight="1" x14ac:dyDescent="0.25">
      <c r="A644" s="164"/>
      <c r="B644" s="178" t="s">
        <v>411</v>
      </c>
      <c r="C644" s="315" t="s">
        <v>196</v>
      </c>
      <c r="D644" s="315"/>
      <c r="E644" s="315"/>
      <c r="F644" s="123">
        <f>F645</f>
        <v>550000</v>
      </c>
      <c r="G644" s="179">
        <f>G645</f>
        <v>398999.58999999997</v>
      </c>
      <c r="H644" s="133">
        <f>G644/F644*100</f>
        <v>72.545379999999994</v>
      </c>
    </row>
    <row r="645" spans="1:11" ht="23.25" x14ac:dyDescent="0.25">
      <c r="A645" s="164"/>
      <c r="B645" s="180" t="s">
        <v>412</v>
      </c>
      <c r="C645" s="311" t="s">
        <v>413</v>
      </c>
      <c r="D645" s="311"/>
      <c r="E645" s="311"/>
      <c r="F645" s="163">
        <f>F649+F654+F656</f>
        <v>550000</v>
      </c>
      <c r="G645" s="181">
        <f>G649+G652+G654+G656</f>
        <v>398999.58999999997</v>
      </c>
      <c r="H645" s="182">
        <f>G645/F645*100</f>
        <v>72.545379999999994</v>
      </c>
    </row>
    <row r="646" spans="1:11" x14ac:dyDescent="0.25">
      <c r="B646" s="221" t="s">
        <v>569</v>
      </c>
      <c r="C646" s="302" t="s">
        <v>155</v>
      </c>
      <c r="D646" s="303"/>
      <c r="E646" s="304"/>
      <c r="F646" s="219">
        <v>0</v>
      </c>
      <c r="G646" s="217">
        <v>64184.72</v>
      </c>
      <c r="H646" s="229"/>
      <c r="K646" s="115"/>
    </row>
    <row r="647" spans="1:11" x14ac:dyDescent="0.25">
      <c r="B647" s="231" t="s">
        <v>576</v>
      </c>
      <c r="C647" s="303" t="s">
        <v>577</v>
      </c>
      <c r="D647" s="303"/>
      <c r="E647" s="303"/>
      <c r="F647" s="232">
        <v>370000</v>
      </c>
      <c r="G647" s="244">
        <f>G645-G648-G646</f>
        <v>182102.96999999997</v>
      </c>
      <c r="H647" s="245"/>
    </row>
    <row r="648" spans="1:11" x14ac:dyDescent="0.25">
      <c r="B648" s="231" t="s">
        <v>572</v>
      </c>
      <c r="C648" s="302" t="s">
        <v>573</v>
      </c>
      <c r="D648" s="303"/>
      <c r="E648" s="304"/>
      <c r="F648" s="232">
        <v>180000</v>
      </c>
      <c r="G648" s="244">
        <v>152711.9</v>
      </c>
      <c r="H648" s="245">
        <f>G648/F648*100</f>
        <v>84.839944444444441</v>
      </c>
    </row>
    <row r="649" spans="1:11" x14ac:dyDescent="0.25">
      <c r="B649" s="183" t="s">
        <v>320</v>
      </c>
      <c r="C649" s="306" t="s">
        <v>93</v>
      </c>
      <c r="D649" s="306"/>
      <c r="E649" s="306"/>
      <c r="F649" s="17">
        <v>200000</v>
      </c>
      <c r="G649" s="22">
        <f>SUM(G650:G651)</f>
        <v>90423.16</v>
      </c>
      <c r="H649" s="77">
        <f>G649/F649*100</f>
        <v>45.211579999999998</v>
      </c>
    </row>
    <row r="650" spans="1:11" x14ac:dyDescent="0.25">
      <c r="B650" s="183" t="s">
        <v>353</v>
      </c>
      <c r="C650" s="306" t="s">
        <v>619</v>
      </c>
      <c r="D650" s="306"/>
      <c r="E650" s="306"/>
      <c r="F650" s="17"/>
      <c r="G650" s="22">
        <v>80000</v>
      </c>
      <c r="H650" s="77"/>
    </row>
    <row r="651" spans="1:11" x14ac:dyDescent="0.25">
      <c r="B651" s="183" t="s">
        <v>358</v>
      </c>
      <c r="C651" s="305" t="s">
        <v>621</v>
      </c>
      <c r="D651" s="306"/>
      <c r="E651" s="307"/>
      <c r="F651" s="17"/>
      <c r="G651" s="22">
        <v>10423.16</v>
      </c>
      <c r="H651" s="77"/>
    </row>
    <row r="652" spans="1:11" x14ac:dyDescent="0.25">
      <c r="B652" s="183" t="s">
        <v>319</v>
      </c>
      <c r="C652" s="305" t="s">
        <v>620</v>
      </c>
      <c r="D652" s="306"/>
      <c r="E652" s="307"/>
      <c r="F652" s="17">
        <v>0</v>
      </c>
      <c r="G652" s="22">
        <f>SUM(G653)</f>
        <v>60589.68</v>
      </c>
      <c r="H652" s="77"/>
    </row>
    <row r="653" spans="1:11" x14ac:dyDescent="0.25">
      <c r="B653" s="183" t="s">
        <v>363</v>
      </c>
      <c r="C653" s="305" t="s">
        <v>107</v>
      </c>
      <c r="D653" s="306"/>
      <c r="E653" s="307"/>
      <c r="F653" s="17"/>
      <c r="G653" s="22">
        <v>60589.68</v>
      </c>
      <c r="H653" s="77"/>
    </row>
    <row r="654" spans="1:11" ht="24" customHeight="1" x14ac:dyDescent="0.25">
      <c r="B654" s="183" t="s">
        <v>414</v>
      </c>
      <c r="C654" s="306" t="s">
        <v>117</v>
      </c>
      <c r="D654" s="306"/>
      <c r="E654" s="306"/>
      <c r="F654" s="17">
        <v>100000</v>
      </c>
      <c r="G654" s="22">
        <f>SUM(G655)</f>
        <v>1128</v>
      </c>
      <c r="H654" s="77">
        <f>G654/F654*100</f>
        <v>1.1280000000000001</v>
      </c>
    </row>
    <row r="655" spans="1:11" ht="24" customHeight="1" x14ac:dyDescent="0.25">
      <c r="B655" s="183" t="s">
        <v>415</v>
      </c>
      <c r="C655" s="306" t="s">
        <v>117</v>
      </c>
      <c r="D655" s="306"/>
      <c r="E655" s="306"/>
      <c r="F655" s="17"/>
      <c r="G655" s="22">
        <v>1128</v>
      </c>
      <c r="H655" s="77"/>
    </row>
    <row r="656" spans="1:11" x14ac:dyDescent="0.25">
      <c r="B656" s="183" t="s">
        <v>372</v>
      </c>
      <c r="C656" s="306" t="s">
        <v>140</v>
      </c>
      <c r="D656" s="306"/>
      <c r="E656" s="306"/>
      <c r="F656" s="17">
        <v>250000</v>
      </c>
      <c r="G656" s="22">
        <f>SUM(G657)</f>
        <v>246858.75</v>
      </c>
      <c r="H656" s="77">
        <f>G656/F656*100</f>
        <v>98.743499999999997</v>
      </c>
    </row>
    <row r="657" spans="2:8" ht="23.25" customHeight="1" x14ac:dyDescent="0.25">
      <c r="B657" s="183" t="s">
        <v>416</v>
      </c>
      <c r="C657" s="306" t="s">
        <v>417</v>
      </c>
      <c r="D657" s="306"/>
      <c r="E657" s="306"/>
      <c r="F657" s="17"/>
      <c r="G657" s="22">
        <v>246858.75</v>
      </c>
      <c r="H657" s="77"/>
    </row>
    <row r="658" spans="2:8" ht="21" customHeight="1" x14ac:dyDescent="0.25">
      <c r="B658" s="178" t="s">
        <v>418</v>
      </c>
      <c r="C658" s="315" t="s">
        <v>419</v>
      </c>
      <c r="D658" s="315"/>
      <c r="E658" s="315"/>
      <c r="F658" s="123">
        <f>F659+F666</f>
        <v>510000</v>
      </c>
      <c r="G658" s="179">
        <f>G659+G666</f>
        <v>517751.55</v>
      </c>
      <c r="H658" s="133">
        <f>G658/F658*100</f>
        <v>101.51991176470587</v>
      </c>
    </row>
    <row r="659" spans="2:8" ht="31.5" customHeight="1" x14ac:dyDescent="0.25">
      <c r="B659" s="180" t="s">
        <v>420</v>
      </c>
      <c r="C659" s="311" t="s">
        <v>421</v>
      </c>
      <c r="D659" s="311"/>
      <c r="E659" s="311"/>
      <c r="F659" s="163">
        <f>F662+F664</f>
        <v>410000</v>
      </c>
      <c r="G659" s="181">
        <f>G662+G664</f>
        <v>409427.11</v>
      </c>
      <c r="H659" s="182">
        <f>G659/F659*100</f>
        <v>99.860270731707317</v>
      </c>
    </row>
    <row r="660" spans="2:8" ht="12.75" customHeight="1" x14ac:dyDescent="0.25">
      <c r="B660" s="221" t="s">
        <v>576</v>
      </c>
      <c r="C660" s="303" t="s">
        <v>577</v>
      </c>
      <c r="D660" s="303"/>
      <c r="E660" s="303"/>
      <c r="F660" s="219">
        <v>410000</v>
      </c>
      <c r="G660" s="217">
        <f>G659-G661</f>
        <v>333464.67</v>
      </c>
      <c r="H660" s="229">
        <f>G660/F660*100</f>
        <v>81.332846341463423</v>
      </c>
    </row>
    <row r="661" spans="2:8" ht="13.5" customHeight="1" x14ac:dyDescent="0.25">
      <c r="B661" s="221" t="s">
        <v>572</v>
      </c>
      <c r="C661" s="302" t="s">
        <v>573</v>
      </c>
      <c r="D661" s="303"/>
      <c r="E661" s="304"/>
      <c r="F661" s="219"/>
      <c r="G661" s="217">
        <v>75962.44</v>
      </c>
      <c r="H661" s="229"/>
    </row>
    <row r="662" spans="2:8" x14ac:dyDescent="0.25">
      <c r="B662" s="183" t="s">
        <v>364</v>
      </c>
      <c r="C662" s="306" t="s">
        <v>110</v>
      </c>
      <c r="D662" s="306"/>
      <c r="E662" s="306"/>
      <c r="F662" s="17">
        <v>35000</v>
      </c>
      <c r="G662" s="22">
        <f>SUM(G663)</f>
        <v>34427.11</v>
      </c>
      <c r="H662" s="77">
        <f>G662/F662*100</f>
        <v>98.363171428571434</v>
      </c>
    </row>
    <row r="663" spans="2:8" ht="25.5" customHeight="1" x14ac:dyDescent="0.25">
      <c r="B663" s="183" t="s">
        <v>366</v>
      </c>
      <c r="C663" s="306" t="s">
        <v>422</v>
      </c>
      <c r="D663" s="306"/>
      <c r="E663" s="306"/>
      <c r="F663" s="17"/>
      <c r="G663" s="22">
        <v>34427.11</v>
      </c>
      <c r="H663" s="77"/>
    </row>
    <row r="664" spans="2:8" ht="36.75" customHeight="1" x14ac:dyDescent="0.25">
      <c r="B664" s="183" t="s">
        <v>423</v>
      </c>
      <c r="C664" s="306" t="s">
        <v>249</v>
      </c>
      <c r="D664" s="306"/>
      <c r="E664" s="306"/>
      <c r="F664" s="17">
        <v>375000</v>
      </c>
      <c r="G664" s="22">
        <f>SUM(G665)</f>
        <v>375000</v>
      </c>
      <c r="H664" s="77">
        <f>G664/F664*100</f>
        <v>100</v>
      </c>
    </row>
    <row r="665" spans="2:8" ht="24.75" customHeight="1" x14ac:dyDescent="0.25">
      <c r="B665" s="183" t="s">
        <v>424</v>
      </c>
      <c r="C665" s="306" t="s">
        <v>254</v>
      </c>
      <c r="D665" s="306"/>
      <c r="E665" s="306"/>
      <c r="F665" s="17"/>
      <c r="G665" s="22">
        <v>375000</v>
      </c>
      <c r="H665" s="77"/>
    </row>
    <row r="666" spans="2:8" ht="33" customHeight="1" x14ac:dyDescent="0.25">
      <c r="B666" s="180" t="s">
        <v>425</v>
      </c>
      <c r="C666" s="311" t="s">
        <v>426</v>
      </c>
      <c r="D666" s="311"/>
      <c r="E666" s="311"/>
      <c r="F666" s="163">
        <f>F668</f>
        <v>100000</v>
      </c>
      <c r="G666" s="163">
        <f>G668</f>
        <v>108324.44</v>
      </c>
      <c r="H666" s="182">
        <f>G666/F666*100</f>
        <v>108.32444000000001</v>
      </c>
    </row>
    <row r="667" spans="2:8" x14ac:dyDescent="0.25">
      <c r="B667" s="221" t="s">
        <v>576</v>
      </c>
      <c r="C667" s="303" t="s">
        <v>577</v>
      </c>
      <c r="D667" s="303"/>
      <c r="E667" s="303"/>
      <c r="F667" s="219">
        <v>100000</v>
      </c>
      <c r="G667" s="217">
        <v>108324.44</v>
      </c>
      <c r="H667" s="229">
        <f>G667/F667*100</f>
        <v>108.32444000000001</v>
      </c>
    </row>
    <row r="668" spans="2:8" x14ac:dyDescent="0.25">
      <c r="B668" s="183" t="s">
        <v>320</v>
      </c>
      <c r="C668" s="306" t="s">
        <v>93</v>
      </c>
      <c r="D668" s="306"/>
      <c r="E668" s="306"/>
      <c r="F668" s="17">
        <v>100000</v>
      </c>
      <c r="G668" s="22">
        <f>SUM(G669:G670)</f>
        <v>108324.44</v>
      </c>
      <c r="H668" s="77">
        <f>G668/F668*100</f>
        <v>108.32444000000001</v>
      </c>
    </row>
    <row r="669" spans="2:8" x14ac:dyDescent="0.25">
      <c r="B669" s="183" t="s">
        <v>353</v>
      </c>
      <c r="C669" s="306" t="s">
        <v>95</v>
      </c>
      <c r="D669" s="306"/>
      <c r="E669" s="306"/>
      <c r="F669" s="17"/>
      <c r="G669" s="22">
        <v>108324.44</v>
      </c>
      <c r="H669" s="77"/>
    </row>
    <row r="670" spans="2:8" x14ac:dyDescent="0.25">
      <c r="B670" s="183" t="s">
        <v>356</v>
      </c>
      <c r="C670" s="306" t="s">
        <v>100</v>
      </c>
      <c r="D670" s="306"/>
      <c r="E670" s="306"/>
      <c r="F670" s="17"/>
      <c r="G670" s="22">
        <v>0</v>
      </c>
      <c r="H670" s="77"/>
    </row>
    <row r="671" spans="2:8" ht="23.25" customHeight="1" x14ac:dyDescent="0.25">
      <c r="B671" s="178" t="s">
        <v>428</v>
      </c>
      <c r="C671" s="315" t="s">
        <v>429</v>
      </c>
      <c r="D671" s="315"/>
      <c r="E671" s="315"/>
      <c r="F671" s="123">
        <f>F672</f>
        <v>20000</v>
      </c>
      <c r="G671" s="179">
        <f>G672</f>
        <v>18600</v>
      </c>
      <c r="H671" s="133">
        <f>G671/F671*100</f>
        <v>93</v>
      </c>
    </row>
    <row r="672" spans="2:8" ht="33.75" customHeight="1" x14ac:dyDescent="0.25">
      <c r="B672" s="180" t="s">
        <v>430</v>
      </c>
      <c r="C672" s="311" t="s">
        <v>431</v>
      </c>
      <c r="D672" s="311"/>
      <c r="E672" s="311"/>
      <c r="F672" s="163">
        <f>F674</f>
        <v>20000</v>
      </c>
      <c r="G672" s="181">
        <f>G674</f>
        <v>18600</v>
      </c>
      <c r="H672" s="182">
        <f>G672/F672*100</f>
        <v>93</v>
      </c>
    </row>
    <row r="673" spans="2:11" ht="22.5" customHeight="1" x14ac:dyDescent="0.25">
      <c r="B673" s="230" t="s">
        <v>581</v>
      </c>
      <c r="C673" s="302" t="s">
        <v>582</v>
      </c>
      <c r="D673" s="303"/>
      <c r="E673" s="304"/>
      <c r="F673" s="219">
        <v>20000</v>
      </c>
      <c r="G673" s="217">
        <v>18600</v>
      </c>
      <c r="H673" s="229"/>
    </row>
    <row r="674" spans="2:11" ht="18" customHeight="1" x14ac:dyDescent="0.25">
      <c r="B674" s="183" t="s">
        <v>404</v>
      </c>
      <c r="C674" s="306" t="s">
        <v>56</v>
      </c>
      <c r="D674" s="306"/>
      <c r="E674" s="306"/>
      <c r="F674" s="17">
        <v>20000</v>
      </c>
      <c r="G674" s="22">
        <f>SUM(G675)</f>
        <v>18600</v>
      </c>
      <c r="H674" s="77">
        <f>G674/F674*100</f>
        <v>93</v>
      </c>
    </row>
    <row r="675" spans="2:11" ht="18" customHeight="1" x14ac:dyDescent="0.25">
      <c r="B675" s="183" t="s">
        <v>405</v>
      </c>
      <c r="C675" s="306" t="s">
        <v>56</v>
      </c>
      <c r="D675" s="306"/>
      <c r="E675" s="306"/>
      <c r="F675" s="17"/>
      <c r="G675" s="22">
        <v>18600</v>
      </c>
      <c r="H675" s="77"/>
    </row>
    <row r="676" spans="2:11" ht="21.75" customHeight="1" x14ac:dyDescent="0.25">
      <c r="B676" s="176" t="s">
        <v>432</v>
      </c>
      <c r="C676" s="330" t="s">
        <v>283</v>
      </c>
      <c r="D676" s="330"/>
      <c r="E676" s="330"/>
      <c r="F676" s="47">
        <f>F680+F686+F691</f>
        <v>140000</v>
      </c>
      <c r="G676" s="76">
        <f>G680+G686+G691</f>
        <v>178327.5</v>
      </c>
      <c r="H676" s="177">
        <f>G676/F676*100</f>
        <v>127.37678571428572</v>
      </c>
    </row>
    <row r="677" spans="2:11" ht="17.25" customHeight="1" x14ac:dyDescent="0.25">
      <c r="B677" s="222" t="s">
        <v>569</v>
      </c>
      <c r="C677" s="312" t="s">
        <v>155</v>
      </c>
      <c r="D677" s="313"/>
      <c r="E677" s="314"/>
      <c r="F677" s="225">
        <f>F688+F693</f>
        <v>140000</v>
      </c>
      <c r="G677" s="225">
        <f>G688+G693</f>
        <v>166237.5</v>
      </c>
      <c r="H677" s="227">
        <f>G677/F677*100</f>
        <v>118.74107142857142</v>
      </c>
      <c r="K677" s="115"/>
    </row>
    <row r="678" spans="2:11" ht="12.75" customHeight="1" x14ac:dyDescent="0.25">
      <c r="B678" s="222" t="s">
        <v>576</v>
      </c>
      <c r="C678" s="312" t="s">
        <v>157</v>
      </c>
      <c r="D678" s="313"/>
      <c r="E678" s="314"/>
      <c r="F678" s="225">
        <f>F682</f>
        <v>0</v>
      </c>
      <c r="G678" s="225">
        <f>G682</f>
        <v>0</v>
      </c>
      <c r="H678" s="227"/>
    </row>
    <row r="679" spans="2:11" ht="11.25" customHeight="1" x14ac:dyDescent="0.25">
      <c r="B679" s="222" t="s">
        <v>572</v>
      </c>
      <c r="C679" s="312" t="s">
        <v>573</v>
      </c>
      <c r="D679" s="313"/>
      <c r="E679" s="314"/>
      <c r="F679" s="225">
        <f>F683</f>
        <v>0</v>
      </c>
      <c r="G679" s="225">
        <f>G683</f>
        <v>0</v>
      </c>
      <c r="H679" s="227" t="e">
        <f>G679/F679*100</f>
        <v>#DIV/0!</v>
      </c>
    </row>
    <row r="680" spans="2:11" ht="21.75" customHeight="1" x14ac:dyDescent="0.25">
      <c r="B680" s="178" t="s">
        <v>433</v>
      </c>
      <c r="C680" s="315" t="s">
        <v>434</v>
      </c>
      <c r="D680" s="315"/>
      <c r="E680" s="315"/>
      <c r="F680" s="123">
        <f>F681</f>
        <v>0</v>
      </c>
      <c r="G680" s="179">
        <f>G681</f>
        <v>0</v>
      </c>
      <c r="H680" s="133" t="e">
        <f>G680/F680*100</f>
        <v>#DIV/0!</v>
      </c>
    </row>
    <row r="681" spans="2:11" ht="33.75" customHeight="1" x14ac:dyDescent="0.25">
      <c r="B681" s="180" t="s">
        <v>435</v>
      </c>
      <c r="C681" s="316" t="s">
        <v>436</v>
      </c>
      <c r="D681" s="311"/>
      <c r="E681" s="317"/>
      <c r="F681" s="163">
        <f>F684</f>
        <v>0</v>
      </c>
      <c r="G681" s="181">
        <f>G684</f>
        <v>0</v>
      </c>
      <c r="H681" s="182" t="e">
        <f>G681/F681*100</f>
        <v>#DIV/0!</v>
      </c>
    </row>
    <row r="682" spans="2:11" ht="15.75" customHeight="1" x14ac:dyDescent="0.25">
      <c r="B682" s="221" t="s">
        <v>576</v>
      </c>
      <c r="C682" s="302" t="s">
        <v>577</v>
      </c>
      <c r="D682" s="303"/>
      <c r="E682" s="304"/>
      <c r="F682" s="219">
        <v>0</v>
      </c>
      <c r="G682" s="217">
        <v>0</v>
      </c>
      <c r="H682" s="229"/>
    </row>
    <row r="683" spans="2:11" ht="14.25" customHeight="1" x14ac:dyDescent="0.25">
      <c r="B683" s="221" t="s">
        <v>572</v>
      </c>
      <c r="C683" s="302" t="s">
        <v>573</v>
      </c>
      <c r="D683" s="303"/>
      <c r="E683" s="304"/>
      <c r="F683" s="219">
        <v>0</v>
      </c>
      <c r="G683" s="217">
        <v>0</v>
      </c>
      <c r="H683" s="229" t="e">
        <f>G683/F683*100</f>
        <v>#DIV/0!</v>
      </c>
    </row>
    <row r="684" spans="2:11" ht="16.5" customHeight="1" x14ac:dyDescent="0.25">
      <c r="B684" s="183" t="s">
        <v>373</v>
      </c>
      <c r="C684" s="305" t="s">
        <v>374</v>
      </c>
      <c r="D684" s="306"/>
      <c r="E684" s="307"/>
      <c r="F684" s="17">
        <v>0</v>
      </c>
      <c r="G684" s="22">
        <f>SUM(G685)</f>
        <v>0</v>
      </c>
      <c r="H684" s="77" t="e">
        <f>G684/F684*100</f>
        <v>#DIV/0!</v>
      </c>
    </row>
    <row r="685" spans="2:11" ht="18.75" customHeight="1" x14ac:dyDescent="0.25">
      <c r="B685" s="183" t="s">
        <v>437</v>
      </c>
      <c r="C685" s="305" t="s">
        <v>147</v>
      </c>
      <c r="D685" s="306"/>
      <c r="E685" s="307"/>
      <c r="F685" s="17"/>
      <c r="G685" s="22">
        <v>0</v>
      </c>
      <c r="H685" s="77"/>
    </row>
    <row r="686" spans="2:11" ht="21.75" customHeight="1" x14ac:dyDescent="0.25">
      <c r="B686" s="178" t="s">
        <v>438</v>
      </c>
      <c r="C686" s="315" t="s">
        <v>439</v>
      </c>
      <c r="D686" s="315"/>
      <c r="E686" s="315"/>
      <c r="F686" s="123">
        <f>F687</f>
        <v>130000</v>
      </c>
      <c r="G686" s="179">
        <f>G687</f>
        <v>168327.5</v>
      </c>
      <c r="H686" s="133">
        <f>G686/F686*100</f>
        <v>129.4826923076923</v>
      </c>
    </row>
    <row r="687" spans="2:11" ht="21.75" customHeight="1" x14ac:dyDescent="0.25">
      <c r="B687" s="180" t="s">
        <v>440</v>
      </c>
      <c r="C687" s="311" t="s">
        <v>441</v>
      </c>
      <c r="D687" s="311"/>
      <c r="E687" s="311"/>
      <c r="F687" s="163">
        <f>F689</f>
        <v>130000</v>
      </c>
      <c r="G687" s="181">
        <f>G689</f>
        <v>168327.5</v>
      </c>
      <c r="H687" s="182">
        <f>G687/F687*100</f>
        <v>129.4826923076923</v>
      </c>
    </row>
    <row r="688" spans="2:11" x14ac:dyDescent="0.25">
      <c r="B688" s="221" t="s">
        <v>569</v>
      </c>
      <c r="C688" s="302" t="s">
        <v>155</v>
      </c>
      <c r="D688" s="303"/>
      <c r="E688" s="304"/>
      <c r="F688" s="219">
        <v>130000</v>
      </c>
      <c r="G688" s="217">
        <v>156237.5</v>
      </c>
      <c r="H688" s="229"/>
    </row>
    <row r="689" spans="2:11" x14ac:dyDescent="0.25">
      <c r="B689" s="183" t="s">
        <v>320</v>
      </c>
      <c r="C689" s="306" t="s">
        <v>93</v>
      </c>
      <c r="D689" s="306"/>
      <c r="E689" s="306"/>
      <c r="F689" s="17">
        <v>130000</v>
      </c>
      <c r="G689" s="22">
        <f>SUM(G690)</f>
        <v>168327.5</v>
      </c>
      <c r="H689" s="77">
        <f>G689/F689*100</f>
        <v>129.4826923076923</v>
      </c>
    </row>
    <row r="690" spans="2:11" ht="20.25" customHeight="1" x14ac:dyDescent="0.25">
      <c r="B690" s="183" t="s">
        <v>356</v>
      </c>
      <c r="C690" s="306" t="s">
        <v>100</v>
      </c>
      <c r="D690" s="306"/>
      <c r="E690" s="306"/>
      <c r="F690" s="17"/>
      <c r="G690" s="22">
        <v>168327.5</v>
      </c>
      <c r="H690" s="77"/>
    </row>
    <row r="691" spans="2:11" ht="21" customHeight="1" x14ac:dyDescent="0.25">
      <c r="B691" s="178" t="s">
        <v>442</v>
      </c>
      <c r="C691" s="315" t="s">
        <v>194</v>
      </c>
      <c r="D691" s="315"/>
      <c r="E691" s="315"/>
      <c r="F691" s="123">
        <f>F692</f>
        <v>10000</v>
      </c>
      <c r="G691" s="179">
        <f>G692</f>
        <v>10000</v>
      </c>
      <c r="H691" s="133">
        <f>G691/F691*100</f>
        <v>100</v>
      </c>
    </row>
    <row r="692" spans="2:11" ht="21" customHeight="1" x14ac:dyDescent="0.25">
      <c r="B692" s="180" t="s">
        <v>443</v>
      </c>
      <c r="C692" s="311" t="s">
        <v>444</v>
      </c>
      <c r="D692" s="311"/>
      <c r="E692" s="311"/>
      <c r="F692" s="163">
        <f>F694</f>
        <v>10000</v>
      </c>
      <c r="G692" s="181">
        <f>G694</f>
        <v>10000</v>
      </c>
      <c r="H692" s="182">
        <f>G692/F692*100</f>
        <v>100</v>
      </c>
    </row>
    <row r="693" spans="2:11" ht="15" customHeight="1" x14ac:dyDescent="0.25">
      <c r="B693" s="221" t="s">
        <v>569</v>
      </c>
      <c r="C693" s="302" t="s">
        <v>155</v>
      </c>
      <c r="D693" s="303"/>
      <c r="E693" s="304"/>
      <c r="F693" s="219">
        <v>10000</v>
      </c>
      <c r="G693" s="217">
        <v>10000</v>
      </c>
      <c r="H693" s="229">
        <f>G693/F693*100</f>
        <v>100</v>
      </c>
    </row>
    <row r="694" spans="2:11" ht="17.25" customHeight="1" x14ac:dyDescent="0.25">
      <c r="B694" s="183" t="s">
        <v>320</v>
      </c>
      <c r="C694" s="306" t="s">
        <v>93</v>
      </c>
      <c r="D694" s="306"/>
      <c r="E694" s="306"/>
      <c r="F694" s="17">
        <v>10000</v>
      </c>
      <c r="G694" s="22">
        <f>SUM(G695)</f>
        <v>10000</v>
      </c>
      <c r="H694" s="77">
        <f>G694/F694*100</f>
        <v>100</v>
      </c>
    </row>
    <row r="695" spans="2:11" ht="17.25" customHeight="1" x14ac:dyDescent="0.25">
      <c r="B695" s="183" t="s">
        <v>358</v>
      </c>
      <c r="C695" s="306" t="s">
        <v>621</v>
      </c>
      <c r="D695" s="306"/>
      <c r="E695" s="306"/>
      <c r="F695" s="17"/>
      <c r="G695" s="22">
        <v>10000</v>
      </c>
      <c r="H695" s="77"/>
    </row>
    <row r="696" spans="2:11" ht="21.75" customHeight="1" x14ac:dyDescent="0.25">
      <c r="B696" s="176" t="s">
        <v>445</v>
      </c>
      <c r="C696" s="330" t="s">
        <v>285</v>
      </c>
      <c r="D696" s="330"/>
      <c r="E696" s="330"/>
      <c r="F696" s="47">
        <f>F698+F703</f>
        <v>275000</v>
      </c>
      <c r="G696" s="76">
        <f>G698+G703</f>
        <v>262494.31</v>
      </c>
      <c r="H696" s="177">
        <f t="shared" ref="H696:H701" si="78">G696/F696*100</f>
        <v>95.452476363636364</v>
      </c>
    </row>
    <row r="697" spans="2:11" ht="15.75" customHeight="1" x14ac:dyDescent="0.25">
      <c r="B697" s="222" t="s">
        <v>569</v>
      </c>
      <c r="C697" s="312" t="s">
        <v>155</v>
      </c>
      <c r="D697" s="313"/>
      <c r="E697" s="314"/>
      <c r="F697" s="225">
        <f>F700+F705</f>
        <v>275000</v>
      </c>
      <c r="G697" s="225">
        <f>G700+G705</f>
        <v>249856.81</v>
      </c>
      <c r="H697" s="227">
        <f t="shared" si="78"/>
        <v>90.857021818181821</v>
      </c>
      <c r="K697" s="115"/>
    </row>
    <row r="698" spans="2:11" ht="23.25" x14ac:dyDescent="0.25">
      <c r="B698" s="178" t="s">
        <v>446</v>
      </c>
      <c r="C698" s="315" t="s">
        <v>447</v>
      </c>
      <c r="D698" s="315"/>
      <c r="E698" s="315"/>
      <c r="F698" s="123">
        <f>F699</f>
        <v>240000</v>
      </c>
      <c r="G698" s="179">
        <f>G699</f>
        <v>234936.81</v>
      </c>
      <c r="H698" s="133">
        <f t="shared" si="78"/>
        <v>97.890337500000001</v>
      </c>
    </row>
    <row r="699" spans="2:11" ht="23.25" x14ac:dyDescent="0.25">
      <c r="B699" s="180" t="s">
        <v>448</v>
      </c>
      <c r="C699" s="311" t="s">
        <v>447</v>
      </c>
      <c r="D699" s="311"/>
      <c r="E699" s="311"/>
      <c r="F699" s="163">
        <f>F701</f>
        <v>240000</v>
      </c>
      <c r="G699" s="181">
        <f>G701</f>
        <v>234936.81</v>
      </c>
      <c r="H699" s="182">
        <f t="shared" si="78"/>
        <v>97.890337500000001</v>
      </c>
      <c r="K699" s="115"/>
    </row>
    <row r="700" spans="2:11" x14ac:dyDescent="0.25">
      <c r="B700" s="221" t="s">
        <v>569</v>
      </c>
      <c r="C700" s="303" t="s">
        <v>155</v>
      </c>
      <c r="D700" s="303"/>
      <c r="E700" s="303"/>
      <c r="F700" s="219">
        <v>240000</v>
      </c>
      <c r="G700" s="217">
        <v>234936.81</v>
      </c>
      <c r="H700" s="229">
        <f t="shared" si="78"/>
        <v>97.890337500000001</v>
      </c>
    </row>
    <row r="701" spans="2:11" x14ac:dyDescent="0.25">
      <c r="B701" s="183" t="s">
        <v>323</v>
      </c>
      <c r="C701" s="306" t="s">
        <v>53</v>
      </c>
      <c r="D701" s="306"/>
      <c r="E701" s="306"/>
      <c r="F701" s="17">
        <v>240000</v>
      </c>
      <c r="G701" s="22">
        <f>SUM(G702)</f>
        <v>234936.81</v>
      </c>
      <c r="H701" s="77">
        <f t="shared" si="78"/>
        <v>97.890337500000001</v>
      </c>
    </row>
    <row r="702" spans="2:11" x14ac:dyDescent="0.25">
      <c r="B702" s="183" t="s">
        <v>326</v>
      </c>
      <c r="C702" s="306" t="s">
        <v>125</v>
      </c>
      <c r="D702" s="306"/>
      <c r="E702" s="306"/>
      <c r="F702" s="17"/>
      <c r="G702" s="22">
        <v>234936.81</v>
      </c>
      <c r="H702" s="77"/>
    </row>
    <row r="703" spans="2:11" ht="21" customHeight="1" x14ac:dyDescent="0.25">
      <c r="B703" s="178" t="s">
        <v>450</v>
      </c>
      <c r="C703" s="315" t="s">
        <v>451</v>
      </c>
      <c r="D703" s="315"/>
      <c r="E703" s="315"/>
      <c r="F703" s="123">
        <f>F704</f>
        <v>35000</v>
      </c>
      <c r="G703" s="179">
        <f>G704</f>
        <v>27557.5</v>
      </c>
      <c r="H703" s="133">
        <f>G703/F703*100</f>
        <v>78.73571428571428</v>
      </c>
    </row>
    <row r="704" spans="2:11" ht="23.25" x14ac:dyDescent="0.25">
      <c r="B704" s="180" t="s">
        <v>452</v>
      </c>
      <c r="C704" s="311" t="s">
        <v>451</v>
      </c>
      <c r="D704" s="311"/>
      <c r="E704" s="311"/>
      <c r="F704" s="163">
        <f>F706+F710</f>
        <v>35000</v>
      </c>
      <c r="G704" s="181">
        <f>G706+G708+G710</f>
        <v>27557.5</v>
      </c>
      <c r="H704" s="182">
        <f>G704/F704*100</f>
        <v>78.73571428571428</v>
      </c>
    </row>
    <row r="705" spans="2:8" x14ac:dyDescent="0.25">
      <c r="B705" s="221" t="s">
        <v>569</v>
      </c>
      <c r="C705" s="303" t="s">
        <v>155</v>
      </c>
      <c r="D705" s="303"/>
      <c r="E705" s="303"/>
      <c r="F705" s="219">
        <v>35000</v>
      </c>
      <c r="G705" s="217">
        <v>14920</v>
      </c>
      <c r="H705" s="229">
        <f t="shared" ref="H705" si="79">G705/F705*100</f>
        <v>42.628571428571426</v>
      </c>
    </row>
    <row r="706" spans="2:8" x14ac:dyDescent="0.25">
      <c r="B706" s="183" t="s">
        <v>318</v>
      </c>
      <c r="C706" s="306" t="s">
        <v>87</v>
      </c>
      <c r="D706" s="306"/>
      <c r="E706" s="306"/>
      <c r="F706" s="17">
        <v>25000</v>
      </c>
      <c r="G706" s="22">
        <f>SUM(G707)</f>
        <v>12637.5</v>
      </c>
      <c r="H706" s="77">
        <f>G706/F706*100</f>
        <v>50.55</v>
      </c>
    </row>
    <row r="707" spans="2:8" ht="18" customHeight="1" x14ac:dyDescent="0.25">
      <c r="B707" s="183" t="s">
        <v>608</v>
      </c>
      <c r="C707" s="305" t="s">
        <v>622</v>
      </c>
      <c r="D707" s="306"/>
      <c r="E707" s="307"/>
      <c r="F707" s="17"/>
      <c r="G707" s="22">
        <v>12637.5</v>
      </c>
      <c r="H707" s="77"/>
    </row>
    <row r="708" spans="2:8" ht="22.5" customHeight="1" x14ac:dyDescent="0.25">
      <c r="B708" s="183" t="s">
        <v>623</v>
      </c>
      <c r="C708" s="305" t="s">
        <v>130</v>
      </c>
      <c r="D708" s="306"/>
      <c r="E708" s="307"/>
      <c r="F708" s="17">
        <v>0</v>
      </c>
      <c r="G708" s="22">
        <f>SUM(G709)</f>
        <v>9920</v>
      </c>
      <c r="H708" s="77"/>
    </row>
    <row r="709" spans="2:8" ht="22.5" customHeight="1" x14ac:dyDescent="0.25">
      <c r="B709" s="183" t="s">
        <v>624</v>
      </c>
      <c r="C709" s="305" t="s">
        <v>130</v>
      </c>
      <c r="D709" s="306"/>
      <c r="E709" s="307"/>
      <c r="F709" s="17"/>
      <c r="G709" s="22">
        <v>9920</v>
      </c>
      <c r="H709" s="77"/>
    </row>
    <row r="710" spans="2:8" x14ac:dyDescent="0.25">
      <c r="B710" s="183" t="s">
        <v>323</v>
      </c>
      <c r="C710" s="306" t="s">
        <v>53</v>
      </c>
      <c r="D710" s="306"/>
      <c r="E710" s="306"/>
      <c r="F710" s="17">
        <v>10000</v>
      </c>
      <c r="G710" s="22">
        <f>SUM(G711)</f>
        <v>5000</v>
      </c>
      <c r="H710" s="77">
        <f>G710/F710*100</f>
        <v>50</v>
      </c>
    </row>
    <row r="711" spans="2:8" x14ac:dyDescent="0.25">
      <c r="B711" s="183" t="s">
        <v>326</v>
      </c>
      <c r="C711" s="306" t="s">
        <v>125</v>
      </c>
      <c r="D711" s="306"/>
      <c r="E711" s="306"/>
      <c r="F711" s="17"/>
      <c r="G711" s="22">
        <v>5000</v>
      </c>
      <c r="H711" s="77"/>
    </row>
    <row r="712" spans="2:8" ht="23.25" x14ac:dyDescent="0.25">
      <c r="B712" s="176" t="s">
        <v>453</v>
      </c>
      <c r="C712" s="330" t="s">
        <v>287</v>
      </c>
      <c r="D712" s="330"/>
      <c r="E712" s="330"/>
      <c r="F712" s="47">
        <f>F715+F724+F733</f>
        <v>1316000</v>
      </c>
      <c r="G712" s="76">
        <f>G715+G724+G733</f>
        <v>1296125.8399999999</v>
      </c>
      <c r="H712" s="177">
        <f t="shared" ref="H712:H718" si="80">G712/F712*100</f>
        <v>98.489805471124612</v>
      </c>
    </row>
    <row r="713" spans="2:8" ht="12" customHeight="1" x14ac:dyDescent="0.25">
      <c r="B713" s="222" t="s">
        <v>569</v>
      </c>
      <c r="C713" s="312" t="s">
        <v>155</v>
      </c>
      <c r="D713" s="313"/>
      <c r="E713" s="314"/>
      <c r="F713" s="225">
        <f>F717+F721+F726+F735+F744+F749</f>
        <v>1313000</v>
      </c>
      <c r="G713" s="225">
        <f>G717+G721+G726+G730+G735+G739+G744+G749</f>
        <v>1294025.8400000001</v>
      </c>
      <c r="H713" s="227">
        <f t="shared" si="80"/>
        <v>98.554900228484385</v>
      </c>
    </row>
    <row r="714" spans="2:8" ht="14.25" customHeight="1" x14ac:dyDescent="0.25">
      <c r="B714" s="222" t="s">
        <v>572</v>
      </c>
      <c r="C714" s="312" t="s">
        <v>573</v>
      </c>
      <c r="D714" s="313"/>
      <c r="E714" s="314"/>
      <c r="F714" s="225">
        <f>F739</f>
        <v>3000</v>
      </c>
      <c r="G714" s="225">
        <f>G740</f>
        <v>2100</v>
      </c>
      <c r="H714" s="227">
        <f t="shared" si="80"/>
        <v>70</v>
      </c>
    </row>
    <row r="715" spans="2:8" ht="22.5" customHeight="1" x14ac:dyDescent="0.25">
      <c r="B715" s="178" t="s">
        <v>454</v>
      </c>
      <c r="C715" s="315" t="s">
        <v>455</v>
      </c>
      <c r="D715" s="315"/>
      <c r="E715" s="315"/>
      <c r="F715" s="123">
        <f>F716+F720</f>
        <v>183000</v>
      </c>
      <c r="G715" s="179">
        <f>G716+G720</f>
        <v>157542.39000000001</v>
      </c>
      <c r="H715" s="133">
        <f t="shared" si="80"/>
        <v>86.088737704918046</v>
      </c>
    </row>
    <row r="716" spans="2:8" ht="23.25" x14ac:dyDescent="0.25">
      <c r="B716" s="180" t="s">
        <v>456</v>
      </c>
      <c r="C716" s="311" t="s">
        <v>457</v>
      </c>
      <c r="D716" s="311"/>
      <c r="E716" s="311"/>
      <c r="F716" s="163">
        <f>F718</f>
        <v>140000</v>
      </c>
      <c r="G716" s="181">
        <f>G718</f>
        <v>114600</v>
      </c>
      <c r="H716" s="182">
        <f t="shared" si="80"/>
        <v>81.857142857142861</v>
      </c>
    </row>
    <row r="717" spans="2:8" x14ac:dyDescent="0.25">
      <c r="B717" s="221" t="s">
        <v>569</v>
      </c>
      <c r="C717" s="302" t="s">
        <v>155</v>
      </c>
      <c r="D717" s="303"/>
      <c r="E717" s="304"/>
      <c r="F717" s="219">
        <v>140000</v>
      </c>
      <c r="G717" s="217">
        <v>114600</v>
      </c>
      <c r="H717" s="229">
        <f t="shared" si="80"/>
        <v>81.857142857142861</v>
      </c>
    </row>
    <row r="718" spans="2:8" ht="25.5" customHeight="1" x14ac:dyDescent="0.25">
      <c r="B718" s="183" t="s">
        <v>458</v>
      </c>
      <c r="C718" s="306" t="s">
        <v>121</v>
      </c>
      <c r="D718" s="306"/>
      <c r="E718" s="306"/>
      <c r="F718" s="17">
        <v>140000</v>
      </c>
      <c r="G718" s="22">
        <f>SUM(G719)</f>
        <v>114600</v>
      </c>
      <c r="H718" s="77">
        <f t="shared" si="80"/>
        <v>81.857142857142861</v>
      </c>
    </row>
    <row r="719" spans="2:8" ht="25.5" customHeight="1" x14ac:dyDescent="0.25">
      <c r="B719" s="183" t="s">
        <v>459</v>
      </c>
      <c r="C719" s="306" t="s">
        <v>122</v>
      </c>
      <c r="D719" s="306"/>
      <c r="E719" s="306"/>
      <c r="F719" s="17"/>
      <c r="G719" s="22">
        <v>114600</v>
      </c>
      <c r="H719" s="77"/>
    </row>
    <row r="720" spans="2:8" ht="23.25" x14ac:dyDescent="0.25">
      <c r="B720" s="180" t="s">
        <v>460</v>
      </c>
      <c r="C720" s="311" t="s">
        <v>605</v>
      </c>
      <c r="D720" s="311"/>
      <c r="E720" s="311"/>
      <c r="F720" s="163">
        <f>F722</f>
        <v>43000</v>
      </c>
      <c r="G720" s="181">
        <f>G722</f>
        <v>42942.39</v>
      </c>
      <c r="H720" s="182">
        <f>G720/F720*100</f>
        <v>99.866023255813957</v>
      </c>
    </row>
    <row r="721" spans="2:8" x14ac:dyDescent="0.25">
      <c r="B721" s="221" t="s">
        <v>569</v>
      </c>
      <c r="C721" s="303" t="s">
        <v>155</v>
      </c>
      <c r="D721" s="303"/>
      <c r="E721" s="303"/>
      <c r="F721" s="219">
        <v>43000</v>
      </c>
      <c r="G721" s="217">
        <v>42942.39</v>
      </c>
      <c r="H721" s="229">
        <f>G721/F721*100</f>
        <v>99.866023255813957</v>
      </c>
    </row>
    <row r="722" spans="2:8" ht="24" customHeight="1" x14ac:dyDescent="0.25">
      <c r="B722" s="183" t="s">
        <v>458</v>
      </c>
      <c r="C722" s="306" t="s">
        <v>121</v>
      </c>
      <c r="D722" s="306"/>
      <c r="E722" s="306"/>
      <c r="F722" s="17">
        <v>43000</v>
      </c>
      <c r="G722" s="22">
        <f>SUM(G723)</f>
        <v>42942.39</v>
      </c>
      <c r="H722" s="77">
        <f>G722/F722*100</f>
        <v>99.866023255813957</v>
      </c>
    </row>
    <row r="723" spans="2:8" ht="23.25" customHeight="1" x14ac:dyDescent="0.25">
      <c r="B723" s="183" t="s">
        <v>461</v>
      </c>
      <c r="C723" s="306" t="s">
        <v>123</v>
      </c>
      <c r="D723" s="306"/>
      <c r="E723" s="306"/>
      <c r="F723" s="17"/>
      <c r="G723" s="22">
        <v>42942.39</v>
      </c>
      <c r="H723" s="77"/>
    </row>
    <row r="724" spans="2:8" ht="23.25" x14ac:dyDescent="0.25">
      <c r="B724" s="178" t="s">
        <v>462</v>
      </c>
      <c r="C724" s="315" t="s">
        <v>463</v>
      </c>
      <c r="D724" s="315"/>
      <c r="E724" s="315"/>
      <c r="F724" s="123">
        <f>F725+F729</f>
        <v>120000</v>
      </c>
      <c r="G724" s="123">
        <f>G725+G729</f>
        <v>137944.35999999999</v>
      </c>
      <c r="H724" s="133">
        <f>G724/F724*100</f>
        <v>114.95363333333333</v>
      </c>
    </row>
    <row r="725" spans="2:8" ht="32.25" customHeight="1" x14ac:dyDescent="0.25">
      <c r="B725" s="180" t="s">
        <v>464</v>
      </c>
      <c r="C725" s="311" t="s">
        <v>465</v>
      </c>
      <c r="D725" s="311"/>
      <c r="E725" s="311"/>
      <c r="F725" s="163">
        <f>F727</f>
        <v>120000</v>
      </c>
      <c r="G725" s="181">
        <f>G727</f>
        <v>120000</v>
      </c>
      <c r="H725" s="182">
        <f>G725/F725*100</f>
        <v>100</v>
      </c>
    </row>
    <row r="726" spans="2:8" x14ac:dyDescent="0.25">
      <c r="B726" s="221" t="s">
        <v>569</v>
      </c>
      <c r="C726" s="303" t="s">
        <v>155</v>
      </c>
      <c r="D726" s="303"/>
      <c r="E726" s="303"/>
      <c r="F726" s="219">
        <v>120000</v>
      </c>
      <c r="G726" s="217">
        <v>120000</v>
      </c>
      <c r="H726" s="229">
        <f>G726/F726*100</f>
        <v>100</v>
      </c>
    </row>
    <row r="727" spans="2:8" x14ac:dyDescent="0.25">
      <c r="B727" s="183" t="s">
        <v>323</v>
      </c>
      <c r="C727" s="306" t="s">
        <v>53</v>
      </c>
      <c r="D727" s="306"/>
      <c r="E727" s="306"/>
      <c r="F727" s="17">
        <v>120000</v>
      </c>
      <c r="G727" s="22">
        <f>SUM(G728)</f>
        <v>120000</v>
      </c>
      <c r="H727" s="77">
        <f>G727/F727*100</f>
        <v>100</v>
      </c>
    </row>
    <row r="728" spans="2:8" x14ac:dyDescent="0.25">
      <c r="B728" s="183" t="s">
        <v>326</v>
      </c>
      <c r="C728" s="306" t="s">
        <v>125</v>
      </c>
      <c r="D728" s="306"/>
      <c r="E728" s="306"/>
      <c r="F728" s="17"/>
      <c r="G728" s="22">
        <v>120000</v>
      </c>
      <c r="H728" s="77"/>
    </row>
    <row r="729" spans="2:8" ht="34.5" x14ac:dyDescent="0.25">
      <c r="B729" s="180" t="s">
        <v>625</v>
      </c>
      <c r="C729" s="316" t="s">
        <v>626</v>
      </c>
      <c r="D729" s="311"/>
      <c r="E729" s="317"/>
      <c r="F729" s="163">
        <f>F731</f>
        <v>0</v>
      </c>
      <c r="G729" s="181">
        <f>G731</f>
        <v>17944.36</v>
      </c>
      <c r="H729" s="182" t="e">
        <f>G729/F729*100</f>
        <v>#DIV/0!</v>
      </c>
    </row>
    <row r="730" spans="2:8" x14ac:dyDescent="0.25">
      <c r="B730" s="221" t="s">
        <v>569</v>
      </c>
      <c r="C730" s="302" t="s">
        <v>155</v>
      </c>
      <c r="D730" s="303"/>
      <c r="E730" s="304"/>
      <c r="F730" s="219">
        <v>0</v>
      </c>
      <c r="G730" s="217">
        <v>17944.36</v>
      </c>
      <c r="H730" s="229"/>
    </row>
    <row r="731" spans="2:8" x14ac:dyDescent="0.25">
      <c r="B731" s="183" t="s">
        <v>320</v>
      </c>
      <c r="C731" s="305" t="s">
        <v>93</v>
      </c>
      <c r="D731" s="306"/>
      <c r="E731" s="307"/>
      <c r="F731" s="17">
        <v>0</v>
      </c>
      <c r="G731" s="22">
        <f>SUM(G732)</f>
        <v>17944.36</v>
      </c>
      <c r="H731" s="77" t="e">
        <f>G731/F731*100</f>
        <v>#DIV/0!</v>
      </c>
    </row>
    <row r="732" spans="2:8" x14ac:dyDescent="0.25">
      <c r="B732" s="183" t="s">
        <v>358</v>
      </c>
      <c r="C732" s="305" t="s">
        <v>621</v>
      </c>
      <c r="D732" s="306"/>
      <c r="E732" s="307"/>
      <c r="F732" s="17"/>
      <c r="G732" s="22">
        <v>17944.36</v>
      </c>
      <c r="H732" s="77"/>
    </row>
    <row r="733" spans="2:8" ht="21.75" customHeight="1" x14ac:dyDescent="0.25">
      <c r="B733" s="178" t="s">
        <v>466</v>
      </c>
      <c r="C733" s="315" t="s">
        <v>467</v>
      </c>
      <c r="D733" s="315"/>
      <c r="E733" s="315"/>
      <c r="F733" s="123">
        <f>F734+F738+F743+F748</f>
        <v>1013000</v>
      </c>
      <c r="G733" s="179">
        <f>G734+G738+G743+G748</f>
        <v>1000639.09</v>
      </c>
      <c r="H733" s="133">
        <f>G733/F733*100</f>
        <v>98.779771964461986</v>
      </c>
    </row>
    <row r="734" spans="2:8" ht="23.25" x14ac:dyDescent="0.25">
      <c r="B734" s="180" t="s">
        <v>468</v>
      </c>
      <c r="C734" s="311" t="s">
        <v>469</v>
      </c>
      <c r="D734" s="311"/>
      <c r="E734" s="311"/>
      <c r="F734" s="163">
        <f>F736</f>
        <v>10000</v>
      </c>
      <c r="G734" s="181">
        <f>G736</f>
        <v>3029.49</v>
      </c>
      <c r="H734" s="182">
        <f>G734/F734*100</f>
        <v>30.294899999999998</v>
      </c>
    </row>
    <row r="735" spans="2:8" x14ac:dyDescent="0.25">
      <c r="B735" s="221" t="s">
        <v>569</v>
      </c>
      <c r="C735" s="303" t="s">
        <v>155</v>
      </c>
      <c r="D735" s="303"/>
      <c r="E735" s="303"/>
      <c r="F735" s="219">
        <v>10000</v>
      </c>
      <c r="G735" s="217">
        <v>3029.49</v>
      </c>
      <c r="H735" s="229">
        <f>G735/F735*100</f>
        <v>30.294899999999998</v>
      </c>
    </row>
    <row r="736" spans="2:8" ht="21.75" customHeight="1" x14ac:dyDescent="0.25">
      <c r="B736" s="183" t="s">
        <v>458</v>
      </c>
      <c r="C736" s="306" t="s">
        <v>121</v>
      </c>
      <c r="D736" s="306"/>
      <c r="E736" s="306"/>
      <c r="F736" s="17">
        <v>10000</v>
      </c>
      <c r="G736" s="22">
        <f>SUM(G737)</f>
        <v>3029.49</v>
      </c>
      <c r="H736" s="77">
        <f>G736/F736*100</f>
        <v>30.294899999999998</v>
      </c>
    </row>
    <row r="737" spans="2:8" ht="24.75" customHeight="1" x14ac:dyDescent="0.25">
      <c r="B737" s="183" t="s">
        <v>461</v>
      </c>
      <c r="C737" s="306" t="s">
        <v>123</v>
      </c>
      <c r="D737" s="306"/>
      <c r="E737" s="306"/>
      <c r="F737" s="17"/>
      <c r="G737" s="22">
        <v>3029.49</v>
      </c>
      <c r="H737" s="77"/>
    </row>
    <row r="738" spans="2:8" ht="23.25" x14ac:dyDescent="0.25">
      <c r="B738" s="180" t="s">
        <v>470</v>
      </c>
      <c r="C738" s="311" t="s">
        <v>471</v>
      </c>
      <c r="D738" s="311"/>
      <c r="E738" s="311"/>
      <c r="F738" s="163">
        <f>F741</f>
        <v>3000</v>
      </c>
      <c r="G738" s="181">
        <f>G741</f>
        <v>2100</v>
      </c>
      <c r="H738" s="182">
        <f>G738/F738*100</f>
        <v>70</v>
      </c>
    </row>
    <row r="739" spans="2:8" x14ac:dyDescent="0.25">
      <c r="B739" s="221" t="s">
        <v>569</v>
      </c>
      <c r="C739" s="303" t="s">
        <v>155</v>
      </c>
      <c r="D739" s="303"/>
      <c r="E739" s="303"/>
      <c r="F739" s="219">
        <v>3000</v>
      </c>
      <c r="G739" s="217">
        <v>0</v>
      </c>
      <c r="H739" s="229">
        <f>G739/F739*100</f>
        <v>0</v>
      </c>
    </row>
    <row r="740" spans="2:8" x14ac:dyDescent="0.25">
      <c r="B740" s="221" t="s">
        <v>572</v>
      </c>
      <c r="C740" s="302" t="s">
        <v>573</v>
      </c>
      <c r="D740" s="303"/>
      <c r="E740" s="304"/>
      <c r="F740" s="219">
        <v>0</v>
      </c>
      <c r="G740" s="217">
        <v>2100</v>
      </c>
      <c r="H740" s="229"/>
    </row>
    <row r="741" spans="2:8" ht="21.75" customHeight="1" x14ac:dyDescent="0.25">
      <c r="B741" s="183" t="s">
        <v>458</v>
      </c>
      <c r="C741" s="306" t="s">
        <v>121</v>
      </c>
      <c r="D741" s="306"/>
      <c r="E741" s="306"/>
      <c r="F741" s="17">
        <v>3000</v>
      </c>
      <c r="G741" s="22">
        <f>SUM(G742)</f>
        <v>2100</v>
      </c>
      <c r="H741" s="77">
        <f>G741/F741*100</f>
        <v>70</v>
      </c>
    </row>
    <row r="742" spans="2:8" ht="23.25" customHeight="1" x14ac:dyDescent="0.25">
      <c r="B742" s="183" t="s">
        <v>459</v>
      </c>
      <c r="C742" s="306" t="s">
        <v>122</v>
      </c>
      <c r="D742" s="306"/>
      <c r="E742" s="306"/>
      <c r="F742" s="17"/>
      <c r="G742" s="22">
        <v>2100</v>
      </c>
      <c r="H742" s="77"/>
    </row>
    <row r="743" spans="2:8" ht="23.25" x14ac:dyDescent="0.25">
      <c r="B743" s="180" t="s">
        <v>472</v>
      </c>
      <c r="C743" s="311" t="s">
        <v>473</v>
      </c>
      <c r="D743" s="311"/>
      <c r="E743" s="311"/>
      <c r="F743" s="163">
        <f>F745</f>
        <v>740000</v>
      </c>
      <c r="G743" s="181">
        <f>G745</f>
        <v>733933.88</v>
      </c>
      <c r="H743" s="182">
        <f>G743/F743*100</f>
        <v>99.180254054054046</v>
      </c>
    </row>
    <row r="744" spans="2:8" x14ac:dyDescent="0.25">
      <c r="B744" s="221" t="s">
        <v>569</v>
      </c>
      <c r="C744" s="303" t="s">
        <v>155</v>
      </c>
      <c r="D744" s="303"/>
      <c r="E744" s="303"/>
      <c r="F744" s="219">
        <v>740000</v>
      </c>
      <c r="G744" s="217">
        <v>733933.88</v>
      </c>
      <c r="H744" s="229">
        <f>G744/F744*100</f>
        <v>99.180254054054046</v>
      </c>
    </row>
    <row r="745" spans="2:8" ht="23.25" customHeight="1" x14ac:dyDescent="0.25">
      <c r="B745" s="183" t="s">
        <v>458</v>
      </c>
      <c r="C745" s="306" t="s">
        <v>121</v>
      </c>
      <c r="D745" s="306"/>
      <c r="E745" s="306"/>
      <c r="F745" s="17">
        <v>740000</v>
      </c>
      <c r="G745" s="22">
        <f>SUM(G746:G747)</f>
        <v>733933.88</v>
      </c>
      <c r="H745" s="77">
        <f>G745/F745*100</f>
        <v>99.180254054054046</v>
      </c>
    </row>
    <row r="746" spans="2:8" ht="23.25" customHeight="1" x14ac:dyDescent="0.25">
      <c r="B746" s="183" t="s">
        <v>459</v>
      </c>
      <c r="C746" s="306" t="s">
        <v>122</v>
      </c>
      <c r="D746" s="306"/>
      <c r="E746" s="306"/>
      <c r="F746" s="17"/>
      <c r="G746" s="22">
        <v>690000</v>
      </c>
      <c r="H746" s="77"/>
    </row>
    <row r="747" spans="2:8" ht="22.5" customHeight="1" x14ac:dyDescent="0.25">
      <c r="B747" s="183" t="s">
        <v>461</v>
      </c>
      <c r="C747" s="306" t="s">
        <v>123</v>
      </c>
      <c r="D747" s="306"/>
      <c r="E747" s="306"/>
      <c r="F747" s="17"/>
      <c r="G747" s="22">
        <v>43933.88</v>
      </c>
      <c r="H747" s="77"/>
    </row>
    <row r="748" spans="2:8" ht="23.25" x14ac:dyDescent="0.25">
      <c r="B748" s="180" t="s">
        <v>474</v>
      </c>
      <c r="C748" s="311" t="s">
        <v>475</v>
      </c>
      <c r="D748" s="311"/>
      <c r="E748" s="311"/>
      <c r="F748" s="163">
        <f>F750+F752</f>
        <v>260000</v>
      </c>
      <c r="G748" s="181">
        <f>G750+G752</f>
        <v>261575.72</v>
      </c>
      <c r="H748" s="182">
        <f>G748/F748*100</f>
        <v>100.60604615384617</v>
      </c>
    </row>
    <row r="749" spans="2:8" x14ac:dyDescent="0.25">
      <c r="B749" s="221" t="s">
        <v>569</v>
      </c>
      <c r="C749" s="303" t="s">
        <v>155</v>
      </c>
      <c r="D749" s="303"/>
      <c r="E749" s="303"/>
      <c r="F749" s="219">
        <v>260000</v>
      </c>
      <c r="G749" s="217">
        <v>261575.72</v>
      </c>
      <c r="H749" s="229">
        <f>G749/F749*100</f>
        <v>100.60604615384617</v>
      </c>
    </row>
    <row r="750" spans="2:8" ht="23.25" customHeight="1" x14ac:dyDescent="0.25">
      <c r="B750" s="183" t="s">
        <v>458</v>
      </c>
      <c r="C750" s="306" t="s">
        <v>121</v>
      </c>
      <c r="D750" s="306"/>
      <c r="E750" s="306"/>
      <c r="F750" s="17">
        <v>250000</v>
      </c>
      <c r="G750" s="22">
        <f>SUM(G751)</f>
        <v>228100</v>
      </c>
      <c r="H750" s="77">
        <f>G750/F750*100</f>
        <v>91.24</v>
      </c>
    </row>
    <row r="751" spans="2:8" ht="25.5" customHeight="1" x14ac:dyDescent="0.25">
      <c r="B751" s="183" t="s">
        <v>459</v>
      </c>
      <c r="C751" s="306" t="s">
        <v>122</v>
      </c>
      <c r="D751" s="306"/>
      <c r="E751" s="306"/>
      <c r="F751" s="16"/>
      <c r="G751" s="21">
        <v>228100</v>
      </c>
      <c r="H751" s="153"/>
    </row>
    <row r="752" spans="2:8" x14ac:dyDescent="0.25">
      <c r="B752" s="184">
        <v>381</v>
      </c>
      <c r="C752" s="306" t="s">
        <v>53</v>
      </c>
      <c r="D752" s="306"/>
      <c r="E752" s="306"/>
      <c r="F752" s="16">
        <v>10000</v>
      </c>
      <c r="G752" s="21">
        <f>SUM(G753)</f>
        <v>33475.72</v>
      </c>
      <c r="H752" s="77">
        <f>G752/F752*100</f>
        <v>334.75720000000001</v>
      </c>
    </row>
    <row r="753" spans="2:11" x14ac:dyDescent="0.25">
      <c r="B753" s="184">
        <v>3811</v>
      </c>
      <c r="C753" s="306" t="s">
        <v>125</v>
      </c>
      <c r="D753" s="306"/>
      <c r="E753" s="306"/>
      <c r="F753" s="16"/>
      <c r="G753" s="21">
        <v>33475.72</v>
      </c>
      <c r="H753" s="153"/>
    </row>
    <row r="754" spans="2:11" ht="23.25" customHeight="1" x14ac:dyDescent="0.25">
      <c r="B754" s="185" t="s">
        <v>476</v>
      </c>
      <c r="C754" s="330" t="s">
        <v>477</v>
      </c>
      <c r="D754" s="330"/>
      <c r="E754" s="330"/>
      <c r="F754" s="46">
        <f>F756+F772+F781</f>
        <v>206000</v>
      </c>
      <c r="G754" s="46">
        <f>G756+G772+G781</f>
        <v>166812.5</v>
      </c>
      <c r="H754" s="186">
        <f t="shared" ref="H754:H760" si="81">G754/F754*100</f>
        <v>80.976941747572823</v>
      </c>
    </row>
    <row r="755" spans="2:11" x14ac:dyDescent="0.25">
      <c r="B755" s="239" t="s">
        <v>569</v>
      </c>
      <c r="C755" s="312" t="s">
        <v>155</v>
      </c>
      <c r="D755" s="313"/>
      <c r="E755" s="314"/>
      <c r="F755" s="249">
        <f>F758+F765+F769+F774+F783</f>
        <v>206000</v>
      </c>
      <c r="G755" s="249">
        <f>G758+G765+K771+G769+G774+G783</f>
        <v>166812.5</v>
      </c>
      <c r="H755" s="234">
        <f t="shared" si="81"/>
        <v>80.976941747572823</v>
      </c>
    </row>
    <row r="756" spans="2:11" ht="21" customHeight="1" x14ac:dyDescent="0.25">
      <c r="B756" s="187" t="s">
        <v>478</v>
      </c>
      <c r="C756" s="315" t="s">
        <v>479</v>
      </c>
      <c r="D756" s="315"/>
      <c r="E756" s="315"/>
      <c r="F756" s="147">
        <f>F757+F764+F768</f>
        <v>95000</v>
      </c>
      <c r="G756" s="147">
        <f>G757+G764+G768</f>
        <v>83491.75</v>
      </c>
      <c r="H756" s="133">
        <f t="shared" si="81"/>
        <v>87.886052631578949</v>
      </c>
      <c r="K756" s="115"/>
    </row>
    <row r="757" spans="2:11" ht="23.25" x14ac:dyDescent="0.25">
      <c r="B757" s="188" t="s">
        <v>480</v>
      </c>
      <c r="C757" s="311" t="s">
        <v>481</v>
      </c>
      <c r="D757" s="311"/>
      <c r="E757" s="311"/>
      <c r="F757" s="167">
        <f>F759+F760+F762</f>
        <v>90000</v>
      </c>
      <c r="G757" s="167">
        <f>G759+G760+G762</f>
        <v>83491.75</v>
      </c>
      <c r="H757" s="182">
        <f t="shared" si="81"/>
        <v>92.768611111111113</v>
      </c>
    </row>
    <row r="758" spans="2:11" x14ac:dyDescent="0.25">
      <c r="B758" s="235" t="s">
        <v>569</v>
      </c>
      <c r="C758" s="303" t="s">
        <v>155</v>
      </c>
      <c r="D758" s="303"/>
      <c r="E758" s="303"/>
      <c r="F758" s="204">
        <v>90000</v>
      </c>
      <c r="G758" s="210">
        <v>83491.75</v>
      </c>
      <c r="H758" s="248">
        <f t="shared" si="81"/>
        <v>92.768611111111113</v>
      </c>
    </row>
    <row r="759" spans="2:11" x14ac:dyDescent="0.25">
      <c r="B759" s="189">
        <v>322</v>
      </c>
      <c r="C759" s="306" t="s">
        <v>87</v>
      </c>
      <c r="D759" s="306"/>
      <c r="E759" s="306"/>
      <c r="F759" s="16">
        <v>0</v>
      </c>
      <c r="G759" s="21">
        <v>0</v>
      </c>
      <c r="H759" s="77" t="e">
        <f t="shared" si="81"/>
        <v>#DIV/0!</v>
      </c>
    </row>
    <row r="760" spans="2:11" x14ac:dyDescent="0.25">
      <c r="B760" s="189">
        <v>323</v>
      </c>
      <c r="C760" s="306" t="s">
        <v>93</v>
      </c>
      <c r="D760" s="306"/>
      <c r="E760" s="306"/>
      <c r="F760" s="16">
        <v>20000</v>
      </c>
      <c r="G760" s="21">
        <f>SUM(G761)</f>
        <v>24486.11</v>
      </c>
      <c r="H760" s="77">
        <f t="shared" si="81"/>
        <v>122.43055000000001</v>
      </c>
    </row>
    <row r="761" spans="2:11" x14ac:dyDescent="0.25">
      <c r="B761" s="189">
        <v>3239</v>
      </c>
      <c r="C761" s="306" t="s">
        <v>102</v>
      </c>
      <c r="D761" s="306"/>
      <c r="E761" s="306"/>
      <c r="F761" s="16"/>
      <c r="G761" s="21">
        <v>24486.11</v>
      </c>
      <c r="H761" s="153"/>
    </row>
    <row r="762" spans="2:11" x14ac:dyDescent="0.25">
      <c r="B762" s="189">
        <v>381</v>
      </c>
      <c r="C762" s="306" t="s">
        <v>53</v>
      </c>
      <c r="D762" s="306"/>
      <c r="E762" s="306"/>
      <c r="F762" s="16">
        <v>70000</v>
      </c>
      <c r="G762" s="21">
        <f>SUM(G763)</f>
        <v>59005.64</v>
      </c>
      <c r="H762" s="77">
        <f>G762/F762*100</f>
        <v>84.293771428571432</v>
      </c>
    </row>
    <row r="763" spans="2:11" x14ac:dyDescent="0.25">
      <c r="B763" s="189">
        <v>3811</v>
      </c>
      <c r="C763" s="306" t="s">
        <v>125</v>
      </c>
      <c r="D763" s="306"/>
      <c r="E763" s="306"/>
      <c r="F763" s="16"/>
      <c r="G763" s="21">
        <v>59005.64</v>
      </c>
      <c r="H763" s="153"/>
    </row>
    <row r="764" spans="2:11" ht="23.25" x14ac:dyDescent="0.25">
      <c r="B764" s="188" t="s">
        <v>482</v>
      </c>
      <c r="C764" s="311" t="s">
        <v>483</v>
      </c>
      <c r="D764" s="311"/>
      <c r="E764" s="311"/>
      <c r="F764" s="167">
        <f>F766</f>
        <v>5000</v>
      </c>
      <c r="G764" s="167">
        <f>G766</f>
        <v>0</v>
      </c>
      <c r="H764" s="182">
        <f>G764/F764*100</f>
        <v>0</v>
      </c>
    </row>
    <row r="765" spans="2:11" x14ac:dyDescent="0.25">
      <c r="B765" s="235" t="s">
        <v>569</v>
      </c>
      <c r="C765" s="303" t="s">
        <v>155</v>
      </c>
      <c r="D765" s="303"/>
      <c r="E765" s="303"/>
      <c r="F765" s="204">
        <v>5000</v>
      </c>
      <c r="G765" s="210">
        <v>0</v>
      </c>
      <c r="H765" s="248"/>
    </row>
    <row r="766" spans="2:11" x14ac:dyDescent="0.25">
      <c r="B766" s="189">
        <v>381</v>
      </c>
      <c r="C766" s="306" t="s">
        <v>53</v>
      </c>
      <c r="D766" s="306"/>
      <c r="E766" s="306"/>
      <c r="F766" s="16">
        <v>5000</v>
      </c>
      <c r="G766" s="21">
        <f>G767</f>
        <v>0</v>
      </c>
      <c r="H766" s="77">
        <f>G766/F766*100</f>
        <v>0</v>
      </c>
    </row>
    <row r="767" spans="2:11" x14ac:dyDescent="0.25">
      <c r="B767" s="189">
        <v>3811</v>
      </c>
      <c r="C767" s="305" t="s">
        <v>53</v>
      </c>
      <c r="D767" s="306"/>
      <c r="E767" s="307"/>
      <c r="F767" s="16"/>
      <c r="G767" s="21">
        <v>0</v>
      </c>
      <c r="H767" s="77"/>
    </row>
    <row r="768" spans="2:11" ht="23.25" x14ac:dyDescent="0.25">
      <c r="B768" s="188" t="s">
        <v>484</v>
      </c>
      <c r="C768" s="311" t="s">
        <v>485</v>
      </c>
      <c r="D768" s="311"/>
      <c r="E768" s="311"/>
      <c r="F768" s="167">
        <f>F770</f>
        <v>0</v>
      </c>
      <c r="G768" s="190">
        <f>G770</f>
        <v>0</v>
      </c>
      <c r="H768" s="182" t="e">
        <f>G768/F768*100</f>
        <v>#DIV/0!</v>
      </c>
    </row>
    <row r="769" spans="1:8" x14ac:dyDescent="0.25">
      <c r="B769" s="235" t="s">
        <v>569</v>
      </c>
      <c r="C769" s="303" t="s">
        <v>155</v>
      </c>
      <c r="D769" s="303"/>
      <c r="E769" s="303"/>
      <c r="F769" s="204">
        <v>0</v>
      </c>
      <c r="G769" s="210">
        <v>0</v>
      </c>
      <c r="H769" s="248" t="e">
        <f>G769/F769*100</f>
        <v>#DIV/0!</v>
      </c>
    </row>
    <row r="770" spans="1:8" x14ac:dyDescent="0.25">
      <c r="B770" s="189">
        <v>381</v>
      </c>
      <c r="C770" s="306" t="s">
        <v>53</v>
      </c>
      <c r="D770" s="306"/>
      <c r="E770" s="306"/>
      <c r="F770" s="16">
        <v>0</v>
      </c>
      <c r="G770" s="21">
        <f>SUM(G771)</f>
        <v>0</v>
      </c>
      <c r="H770" s="77" t="e">
        <f>G770/F770*100</f>
        <v>#DIV/0!</v>
      </c>
    </row>
    <row r="771" spans="1:8" x14ac:dyDescent="0.25">
      <c r="B771" s="189">
        <v>3811</v>
      </c>
      <c r="C771" s="306" t="s">
        <v>125</v>
      </c>
      <c r="D771" s="306"/>
      <c r="E771" s="306"/>
      <c r="F771" s="16"/>
      <c r="G771" s="21">
        <v>0</v>
      </c>
      <c r="H771" s="153"/>
    </row>
    <row r="772" spans="1:8" ht="21" customHeight="1" x14ac:dyDescent="0.25">
      <c r="B772" s="187" t="s">
        <v>486</v>
      </c>
      <c r="C772" s="315" t="s">
        <v>487</v>
      </c>
      <c r="D772" s="315"/>
      <c r="E772" s="315"/>
      <c r="F772" s="147">
        <f>F773</f>
        <v>111000</v>
      </c>
      <c r="G772" s="191">
        <f>G773</f>
        <v>83320.75</v>
      </c>
      <c r="H772" s="133">
        <f>G772/F772*100</f>
        <v>75.063738738738735</v>
      </c>
    </row>
    <row r="773" spans="1:8" ht="23.25" x14ac:dyDescent="0.25">
      <c r="B773" s="188" t="s">
        <v>480</v>
      </c>
      <c r="C773" s="332" t="s">
        <v>488</v>
      </c>
      <c r="D773" s="332"/>
      <c r="E773" s="332"/>
      <c r="F773" s="167">
        <f>F775+F777+F779</f>
        <v>111000</v>
      </c>
      <c r="G773" s="190">
        <f>G775+G777+G779</f>
        <v>83320.75</v>
      </c>
      <c r="H773" s="182">
        <f>G773/F773*100</f>
        <v>75.063738738738735</v>
      </c>
    </row>
    <row r="774" spans="1:8" x14ac:dyDescent="0.25">
      <c r="B774" s="236" t="s">
        <v>569</v>
      </c>
      <c r="C774" s="333" t="s">
        <v>155</v>
      </c>
      <c r="D774" s="333"/>
      <c r="E774" s="333"/>
      <c r="F774" s="219">
        <v>111000</v>
      </c>
      <c r="G774" s="217">
        <v>83320.75</v>
      </c>
      <c r="H774" s="248">
        <f>G774/F774*100</f>
        <v>75.063738738738735</v>
      </c>
    </row>
    <row r="775" spans="1:8" x14ac:dyDescent="0.25">
      <c r="B775" s="184">
        <v>323</v>
      </c>
      <c r="C775" s="305" t="s">
        <v>93</v>
      </c>
      <c r="D775" s="306"/>
      <c r="E775" s="307"/>
      <c r="F775" s="17">
        <v>0</v>
      </c>
      <c r="G775" s="22">
        <f>SUM(G776)</f>
        <v>10625</v>
      </c>
      <c r="H775" s="153"/>
    </row>
    <row r="776" spans="1:8" x14ac:dyDescent="0.25">
      <c r="B776" s="184">
        <v>3237</v>
      </c>
      <c r="C776" s="305" t="s">
        <v>617</v>
      </c>
      <c r="D776" s="306"/>
      <c r="E776" s="307"/>
      <c r="F776" s="17"/>
      <c r="G776" s="22">
        <v>10625</v>
      </c>
      <c r="H776" s="153"/>
    </row>
    <row r="777" spans="1:8" x14ac:dyDescent="0.25">
      <c r="B777" s="184">
        <v>381</v>
      </c>
      <c r="C777" s="334" t="s">
        <v>53</v>
      </c>
      <c r="D777" s="334"/>
      <c r="E777" s="334"/>
      <c r="F777" s="17">
        <v>100000</v>
      </c>
      <c r="G777" s="22">
        <f>SUM(G778)</f>
        <v>72695.75</v>
      </c>
      <c r="H777" s="77">
        <f>G777/F777*100</f>
        <v>72.695750000000004</v>
      </c>
    </row>
    <row r="778" spans="1:8" x14ac:dyDescent="0.25">
      <c r="B778" s="184">
        <v>3811</v>
      </c>
      <c r="C778" s="334" t="s">
        <v>125</v>
      </c>
      <c r="D778" s="334"/>
      <c r="E778" s="334"/>
      <c r="F778" s="17"/>
      <c r="G778" s="22">
        <v>72695.75</v>
      </c>
      <c r="H778" s="77"/>
    </row>
    <row r="779" spans="1:8" ht="24.75" customHeight="1" x14ac:dyDescent="0.25">
      <c r="A779" s="164"/>
      <c r="B779" s="183" t="s">
        <v>427</v>
      </c>
      <c r="C779" s="306" t="s">
        <v>149</v>
      </c>
      <c r="D779" s="306"/>
      <c r="E779" s="306"/>
      <c r="F779" s="17">
        <v>11000</v>
      </c>
      <c r="G779" s="22">
        <f>SUM(G780)</f>
        <v>0</v>
      </c>
      <c r="H779" s="77">
        <f>G779/F779*100</f>
        <v>0</v>
      </c>
    </row>
    <row r="780" spans="1:8" ht="25.5" customHeight="1" x14ac:dyDescent="0.25">
      <c r="A780" s="164"/>
      <c r="B780" s="183" t="s">
        <v>449</v>
      </c>
      <c r="C780" s="306" t="s">
        <v>149</v>
      </c>
      <c r="D780" s="306"/>
      <c r="E780" s="306"/>
      <c r="F780" s="17"/>
      <c r="G780" s="22">
        <v>0</v>
      </c>
      <c r="H780" s="77"/>
    </row>
    <row r="781" spans="1:8" ht="21" customHeight="1" x14ac:dyDescent="0.25">
      <c r="B781" s="187" t="s">
        <v>489</v>
      </c>
      <c r="C781" s="335" t="s">
        <v>490</v>
      </c>
      <c r="D781" s="335"/>
      <c r="E781" s="335"/>
      <c r="F781" s="123">
        <f>F782</f>
        <v>0</v>
      </c>
      <c r="G781" s="179">
        <f>G782</f>
        <v>0</v>
      </c>
      <c r="H781" s="133" t="e">
        <f>G781/F781*100</f>
        <v>#DIV/0!</v>
      </c>
    </row>
    <row r="782" spans="1:8" ht="23.25" x14ac:dyDescent="0.25">
      <c r="B782" s="188" t="s">
        <v>491</v>
      </c>
      <c r="C782" s="332" t="s">
        <v>492</v>
      </c>
      <c r="D782" s="332"/>
      <c r="E782" s="332"/>
      <c r="F782" s="163">
        <f>F784+F786</f>
        <v>0</v>
      </c>
      <c r="G782" s="163">
        <f>G784+G786</f>
        <v>0</v>
      </c>
      <c r="H782" s="182" t="e">
        <f>G782/F782*100</f>
        <v>#DIV/0!</v>
      </c>
    </row>
    <row r="783" spans="1:8" x14ac:dyDescent="0.25">
      <c r="B783" s="235" t="s">
        <v>569</v>
      </c>
      <c r="C783" s="333" t="s">
        <v>155</v>
      </c>
      <c r="D783" s="333"/>
      <c r="E783" s="333"/>
      <c r="F783" s="219">
        <v>0</v>
      </c>
      <c r="G783" s="217">
        <v>0</v>
      </c>
      <c r="H783" s="229" t="e">
        <f>G783/F783*100</f>
        <v>#DIV/0!</v>
      </c>
    </row>
    <row r="784" spans="1:8" x14ac:dyDescent="0.25">
      <c r="B784" s="189">
        <v>381</v>
      </c>
      <c r="C784" s="334" t="s">
        <v>53</v>
      </c>
      <c r="D784" s="334"/>
      <c r="E784" s="334"/>
      <c r="F784" s="17">
        <v>0</v>
      </c>
      <c r="G784" s="22">
        <f>SUM(G785)</f>
        <v>0</v>
      </c>
      <c r="H784" s="77" t="e">
        <f>G784/F784*100</f>
        <v>#DIV/0!</v>
      </c>
    </row>
    <row r="785" spans="2:19" x14ac:dyDescent="0.25">
      <c r="B785" s="189">
        <v>3811</v>
      </c>
      <c r="C785" s="334" t="s">
        <v>493</v>
      </c>
      <c r="D785" s="334"/>
      <c r="E785" s="334"/>
      <c r="F785" s="17"/>
      <c r="G785" s="22">
        <v>0</v>
      </c>
      <c r="H785" s="77"/>
    </row>
    <row r="786" spans="2:19" x14ac:dyDescent="0.25">
      <c r="B786" s="189">
        <v>382</v>
      </c>
      <c r="C786" s="334" t="s">
        <v>54</v>
      </c>
      <c r="D786" s="334"/>
      <c r="E786" s="334"/>
      <c r="F786" s="17">
        <v>0</v>
      </c>
      <c r="G786" s="22">
        <f>SUM(G787)</f>
        <v>0</v>
      </c>
      <c r="H786" s="77" t="e">
        <f>G786/F786*100</f>
        <v>#DIV/0!</v>
      </c>
    </row>
    <row r="787" spans="2:19" ht="23.25" customHeight="1" x14ac:dyDescent="0.25">
      <c r="B787" s="189">
        <v>3821</v>
      </c>
      <c r="C787" s="334" t="s">
        <v>126</v>
      </c>
      <c r="D787" s="334"/>
      <c r="E787" s="334"/>
      <c r="F787" s="17"/>
      <c r="G787" s="22">
        <v>0</v>
      </c>
      <c r="H787" s="77"/>
    </row>
    <row r="788" spans="2:19" ht="21.75" customHeight="1" x14ac:dyDescent="0.25">
      <c r="B788" s="185" t="s">
        <v>494</v>
      </c>
      <c r="C788" s="337" t="s">
        <v>291</v>
      </c>
      <c r="D788" s="337"/>
      <c r="E788" s="337"/>
      <c r="F788" s="47">
        <f>F791+F796+F801</f>
        <v>76000</v>
      </c>
      <c r="G788" s="76">
        <f>G791+G796+G801</f>
        <v>74580.73</v>
      </c>
      <c r="H788" s="186">
        <f>G788/F788*100</f>
        <v>98.132539473684204</v>
      </c>
    </row>
    <row r="789" spans="2:19" x14ac:dyDescent="0.25">
      <c r="B789" s="239" t="s">
        <v>569</v>
      </c>
      <c r="C789" s="312" t="s">
        <v>155</v>
      </c>
      <c r="D789" s="313"/>
      <c r="E789" s="314"/>
      <c r="F789" s="225">
        <f>F793+F803</f>
        <v>35000</v>
      </c>
      <c r="G789" s="225">
        <f>G793+G803</f>
        <v>33830.729999999996</v>
      </c>
      <c r="H789" s="234">
        <f>G789/F789*100</f>
        <v>96.659228571428557</v>
      </c>
    </row>
    <row r="790" spans="2:19" ht="15" customHeight="1" x14ac:dyDescent="0.25">
      <c r="B790" s="239" t="s">
        <v>572</v>
      </c>
      <c r="C790" s="312" t="s">
        <v>573</v>
      </c>
      <c r="D790" s="313"/>
      <c r="E790" s="314"/>
      <c r="F790" s="225">
        <f>F798</f>
        <v>41000</v>
      </c>
      <c r="G790" s="225">
        <f>G798</f>
        <v>40750</v>
      </c>
      <c r="H790" s="234">
        <f t="shared" ref="H790" si="82">G790/F790*100</f>
        <v>99.390243902439025</v>
      </c>
    </row>
    <row r="791" spans="2:19" ht="21.75" customHeight="1" x14ac:dyDescent="0.25">
      <c r="B791" s="187" t="s">
        <v>495</v>
      </c>
      <c r="C791" s="335" t="s">
        <v>496</v>
      </c>
      <c r="D791" s="335"/>
      <c r="E791" s="335"/>
      <c r="F791" s="123">
        <f>F792</f>
        <v>20000</v>
      </c>
      <c r="G791" s="179">
        <f>G792</f>
        <v>19642.73</v>
      </c>
      <c r="H791" s="133">
        <f>G791/F791*100</f>
        <v>98.213650000000001</v>
      </c>
      <c r="K791" s="115"/>
      <c r="M791" s="194"/>
      <c r="N791" s="194"/>
      <c r="O791" s="193"/>
      <c r="P791" s="193"/>
      <c r="R791" s="22"/>
      <c r="S791" s="22"/>
    </row>
    <row r="792" spans="2:19" ht="23.25" x14ac:dyDescent="0.25">
      <c r="B792" s="188" t="s">
        <v>497</v>
      </c>
      <c r="C792" s="332" t="s">
        <v>498</v>
      </c>
      <c r="D792" s="332"/>
      <c r="E792" s="332"/>
      <c r="F792" s="163">
        <f>F794</f>
        <v>20000</v>
      </c>
      <c r="G792" s="181">
        <f>G794</f>
        <v>19642.73</v>
      </c>
      <c r="H792" s="182">
        <f>G792/F792*100</f>
        <v>98.213650000000001</v>
      </c>
      <c r="M792" s="194"/>
      <c r="N792" s="194"/>
      <c r="O792" s="193"/>
      <c r="P792" s="115"/>
      <c r="R792" s="22"/>
      <c r="S792" s="22"/>
    </row>
    <row r="793" spans="2:19" x14ac:dyDescent="0.25">
      <c r="B793" s="235" t="s">
        <v>569</v>
      </c>
      <c r="C793" s="333" t="s">
        <v>155</v>
      </c>
      <c r="D793" s="333"/>
      <c r="E793" s="333"/>
      <c r="F793" s="219">
        <v>20000</v>
      </c>
      <c r="G793" s="217">
        <v>19642.73</v>
      </c>
      <c r="H793" s="229">
        <f>G793/F793*100</f>
        <v>98.213650000000001</v>
      </c>
      <c r="M793" s="194"/>
      <c r="N793" s="194"/>
      <c r="O793" s="193"/>
      <c r="P793" s="193"/>
      <c r="R793" s="22"/>
      <c r="S793" s="22"/>
    </row>
    <row r="794" spans="2:19" ht="36.75" customHeight="1" x14ac:dyDescent="0.25">
      <c r="B794" s="189">
        <v>352</v>
      </c>
      <c r="C794" s="334" t="s">
        <v>118</v>
      </c>
      <c r="D794" s="334"/>
      <c r="E794" s="334"/>
      <c r="F794" s="17">
        <v>20000</v>
      </c>
      <c r="G794" s="22">
        <f>SUM(G795)</f>
        <v>19642.73</v>
      </c>
      <c r="H794" s="77">
        <f>G794/F794*100</f>
        <v>98.213650000000001</v>
      </c>
      <c r="M794" s="194"/>
      <c r="N794" s="194"/>
      <c r="O794" s="193"/>
      <c r="P794" s="193"/>
      <c r="R794" s="22"/>
      <c r="S794" s="22"/>
    </row>
    <row r="795" spans="2:19" ht="23.25" customHeight="1" x14ac:dyDescent="0.25">
      <c r="B795" s="189">
        <v>3523</v>
      </c>
      <c r="C795" s="334" t="s">
        <v>119</v>
      </c>
      <c r="D795" s="334"/>
      <c r="E795" s="334"/>
      <c r="F795" s="17"/>
      <c r="G795" s="22">
        <v>19642.73</v>
      </c>
      <c r="H795" s="77"/>
      <c r="M795" s="194"/>
      <c r="N795" s="194"/>
      <c r="O795" s="193"/>
      <c r="P795" s="193"/>
      <c r="R795" s="22"/>
      <c r="S795" s="22"/>
    </row>
    <row r="796" spans="2:19" ht="21.75" customHeight="1" x14ac:dyDescent="0.25">
      <c r="B796" s="187" t="s">
        <v>499</v>
      </c>
      <c r="C796" s="335" t="s">
        <v>500</v>
      </c>
      <c r="D796" s="335"/>
      <c r="E796" s="335"/>
      <c r="F796" s="123">
        <f>F797</f>
        <v>41000</v>
      </c>
      <c r="G796" s="179">
        <f>G797</f>
        <v>40750</v>
      </c>
      <c r="H796" s="133">
        <f>G796/F796*100</f>
        <v>99.390243902439025</v>
      </c>
      <c r="M796" s="194"/>
      <c r="N796" s="194"/>
      <c r="O796" s="194"/>
      <c r="R796" s="22"/>
      <c r="S796" s="22"/>
    </row>
    <row r="797" spans="2:19" ht="34.5" x14ac:dyDescent="0.25">
      <c r="B797" s="188" t="s">
        <v>501</v>
      </c>
      <c r="C797" s="332" t="s">
        <v>502</v>
      </c>
      <c r="D797" s="332"/>
      <c r="E797" s="332"/>
      <c r="F797" s="163">
        <f>F799</f>
        <v>41000</v>
      </c>
      <c r="G797" s="181">
        <f>G799</f>
        <v>40750</v>
      </c>
      <c r="H797" s="182">
        <f>G797/F797*100</f>
        <v>99.390243902439025</v>
      </c>
      <c r="M797" s="194"/>
      <c r="N797" s="194"/>
      <c r="O797" s="193"/>
      <c r="P797" s="193"/>
      <c r="R797" s="22"/>
      <c r="S797" s="22"/>
    </row>
    <row r="798" spans="2:19" ht="17.25" customHeight="1" x14ac:dyDescent="0.25">
      <c r="B798" s="235" t="s">
        <v>572</v>
      </c>
      <c r="C798" s="302" t="s">
        <v>573</v>
      </c>
      <c r="D798" s="303"/>
      <c r="E798" s="304"/>
      <c r="F798" s="219">
        <v>41000</v>
      </c>
      <c r="G798" s="217">
        <v>40750</v>
      </c>
      <c r="H798" s="229">
        <f>G798/F798*100</f>
        <v>99.390243902439025</v>
      </c>
      <c r="M798" s="194"/>
      <c r="N798" s="194"/>
      <c r="O798" s="193"/>
      <c r="P798" s="115"/>
      <c r="R798" s="22"/>
      <c r="S798" s="88"/>
    </row>
    <row r="799" spans="2:19" x14ac:dyDescent="0.25">
      <c r="B799" s="189">
        <v>323</v>
      </c>
      <c r="C799" s="334" t="s">
        <v>93</v>
      </c>
      <c r="D799" s="334"/>
      <c r="E799" s="334"/>
      <c r="F799" s="17">
        <v>41000</v>
      </c>
      <c r="G799" s="22">
        <f>SUM(G800)</f>
        <v>40750</v>
      </c>
      <c r="H799" s="77">
        <f>G799/F799*100</f>
        <v>99.390243902439025</v>
      </c>
      <c r="M799" s="194"/>
      <c r="N799" s="194"/>
      <c r="O799" s="195"/>
      <c r="P799" s="195"/>
      <c r="Q799" s="196"/>
      <c r="R799" s="198"/>
      <c r="S799" s="197"/>
    </row>
    <row r="800" spans="2:19" x14ac:dyDescent="0.25">
      <c r="B800" s="189">
        <v>3237</v>
      </c>
      <c r="C800" s="334" t="s">
        <v>100</v>
      </c>
      <c r="D800" s="334"/>
      <c r="E800" s="334"/>
      <c r="F800" s="17"/>
      <c r="G800" s="22">
        <v>40750</v>
      </c>
      <c r="H800" s="77"/>
    </row>
    <row r="801" spans="2:19" ht="23.25" x14ac:dyDescent="0.25">
      <c r="B801" s="187" t="s">
        <v>503</v>
      </c>
      <c r="C801" s="335" t="s">
        <v>504</v>
      </c>
      <c r="D801" s="335"/>
      <c r="E801" s="335"/>
      <c r="F801" s="123">
        <f>F802</f>
        <v>15000</v>
      </c>
      <c r="G801" s="179">
        <f>G802</f>
        <v>14188</v>
      </c>
      <c r="H801" s="133">
        <f>G801/F801*100</f>
        <v>94.586666666666659</v>
      </c>
      <c r="O801" s="22"/>
      <c r="P801" s="22"/>
      <c r="R801" s="61"/>
      <c r="S801" s="115"/>
    </row>
    <row r="802" spans="2:19" ht="23.25" x14ac:dyDescent="0.25">
      <c r="B802" s="188" t="s">
        <v>505</v>
      </c>
      <c r="C802" s="332" t="s">
        <v>504</v>
      </c>
      <c r="D802" s="332"/>
      <c r="E802" s="332"/>
      <c r="F802" s="163">
        <f>F806</f>
        <v>15000</v>
      </c>
      <c r="G802" s="181">
        <f>G804+G806</f>
        <v>14188</v>
      </c>
      <c r="H802" s="182">
        <f>G802/F802*100</f>
        <v>94.586666666666659</v>
      </c>
    </row>
    <row r="803" spans="2:19" x14ac:dyDescent="0.25">
      <c r="B803" s="235" t="s">
        <v>569</v>
      </c>
      <c r="C803" s="333" t="s">
        <v>155</v>
      </c>
      <c r="D803" s="333"/>
      <c r="E803" s="333"/>
      <c r="F803" s="219">
        <v>15000</v>
      </c>
      <c r="G803" s="217">
        <v>14188</v>
      </c>
      <c r="H803" s="229"/>
    </row>
    <row r="804" spans="2:19" x14ac:dyDescent="0.25">
      <c r="B804" s="189">
        <v>323</v>
      </c>
      <c r="C804" s="305" t="s">
        <v>93</v>
      </c>
      <c r="D804" s="306"/>
      <c r="E804" s="307"/>
      <c r="F804" s="17">
        <v>0</v>
      </c>
      <c r="G804" s="22">
        <f>SUM(G805)</f>
        <v>14188</v>
      </c>
      <c r="H804" s="77"/>
    </row>
    <row r="805" spans="2:19" x14ac:dyDescent="0.25">
      <c r="B805" s="189">
        <v>3236</v>
      </c>
      <c r="C805" s="305" t="s">
        <v>99</v>
      </c>
      <c r="D805" s="306"/>
      <c r="E805" s="307"/>
      <c r="F805" s="17"/>
      <c r="G805" s="22">
        <v>14188</v>
      </c>
      <c r="H805" s="77"/>
    </row>
    <row r="806" spans="2:19" x14ac:dyDescent="0.25">
      <c r="B806" s="189">
        <v>381</v>
      </c>
      <c r="C806" s="334" t="s">
        <v>53</v>
      </c>
      <c r="D806" s="334"/>
      <c r="E806" s="334"/>
      <c r="F806" s="17">
        <v>15000</v>
      </c>
      <c r="G806" s="22">
        <f>SUM(G807)</f>
        <v>0</v>
      </c>
      <c r="H806" s="77">
        <f t="shared" ref="H806:H817" si="83">G806/F806*100</f>
        <v>0</v>
      </c>
      <c r="S806" s="115"/>
    </row>
    <row r="807" spans="2:19" x14ac:dyDescent="0.25">
      <c r="B807" s="189">
        <v>3811</v>
      </c>
      <c r="C807" s="305"/>
      <c r="D807" s="306"/>
      <c r="E807" s="307"/>
      <c r="F807" s="17"/>
      <c r="G807" s="22">
        <v>0</v>
      </c>
      <c r="H807" s="77"/>
      <c r="S807" s="115"/>
    </row>
    <row r="808" spans="2:19" ht="23.25" x14ac:dyDescent="0.25">
      <c r="B808" s="185" t="s">
        <v>506</v>
      </c>
      <c r="C808" s="337" t="s">
        <v>293</v>
      </c>
      <c r="D808" s="337"/>
      <c r="E808" s="337"/>
      <c r="F808" s="47">
        <f>F810</f>
        <v>100000</v>
      </c>
      <c r="G808" s="47">
        <f>G810</f>
        <v>71250</v>
      </c>
      <c r="H808" s="177">
        <f t="shared" si="83"/>
        <v>71.25</v>
      </c>
      <c r="P808" s="115"/>
    </row>
    <row r="809" spans="2:19" x14ac:dyDescent="0.25">
      <c r="B809" s="239" t="s">
        <v>569</v>
      </c>
      <c r="C809" s="312" t="s">
        <v>155</v>
      </c>
      <c r="D809" s="313"/>
      <c r="E809" s="314"/>
      <c r="F809" s="225">
        <f>F812</f>
        <v>100000</v>
      </c>
      <c r="G809" s="225">
        <f>G812+G816</f>
        <v>71250</v>
      </c>
      <c r="H809" s="227">
        <f t="shared" si="83"/>
        <v>71.25</v>
      </c>
    </row>
    <row r="810" spans="2:19" ht="23.25" x14ac:dyDescent="0.25">
      <c r="B810" s="187" t="s">
        <v>507</v>
      </c>
      <c r="C810" s="335" t="s">
        <v>508</v>
      </c>
      <c r="D810" s="335"/>
      <c r="E810" s="335"/>
      <c r="F810" s="123">
        <f>F811</f>
        <v>100000</v>
      </c>
      <c r="G810" s="179">
        <f>G811+G815</f>
        <v>71250</v>
      </c>
      <c r="H810" s="133">
        <f t="shared" si="83"/>
        <v>71.25</v>
      </c>
    </row>
    <row r="811" spans="2:19" ht="23.25" x14ac:dyDescent="0.25">
      <c r="B811" s="188" t="s">
        <v>509</v>
      </c>
      <c r="C811" s="332" t="s">
        <v>510</v>
      </c>
      <c r="D811" s="332"/>
      <c r="E811" s="332"/>
      <c r="F811" s="163">
        <f>F813</f>
        <v>100000</v>
      </c>
      <c r="G811" s="181">
        <f>G813</f>
        <v>0</v>
      </c>
      <c r="H811" s="182">
        <f t="shared" si="83"/>
        <v>0</v>
      </c>
    </row>
    <row r="812" spans="2:19" x14ac:dyDescent="0.25">
      <c r="B812" s="235" t="s">
        <v>569</v>
      </c>
      <c r="C812" s="336" t="s">
        <v>155</v>
      </c>
      <c r="D812" s="336"/>
      <c r="E812" s="336"/>
      <c r="F812" s="238">
        <v>100000</v>
      </c>
      <c r="G812" s="250">
        <v>0</v>
      </c>
      <c r="H812" s="251">
        <f t="shared" si="83"/>
        <v>0</v>
      </c>
    </row>
    <row r="813" spans="2:19" ht="26.25" customHeight="1" x14ac:dyDescent="0.25">
      <c r="B813" s="189">
        <v>351</v>
      </c>
      <c r="C813" s="334" t="s">
        <v>117</v>
      </c>
      <c r="D813" s="334"/>
      <c r="E813" s="334"/>
      <c r="F813" s="17">
        <v>100000</v>
      </c>
      <c r="G813" s="22">
        <f>SUM(G814)</f>
        <v>0</v>
      </c>
      <c r="H813" s="77">
        <f t="shared" si="83"/>
        <v>0</v>
      </c>
    </row>
    <row r="814" spans="2:19" ht="23.25" customHeight="1" x14ac:dyDescent="0.25">
      <c r="B814" s="189">
        <v>3512</v>
      </c>
      <c r="C814" s="334" t="s">
        <v>117</v>
      </c>
      <c r="D814" s="334"/>
      <c r="E814" s="334"/>
      <c r="F814" s="17"/>
      <c r="G814" s="22">
        <v>0</v>
      </c>
      <c r="H814" s="77"/>
    </row>
    <row r="815" spans="2:19" ht="23.25" customHeight="1" x14ac:dyDescent="0.25">
      <c r="B815" s="188" t="s">
        <v>627</v>
      </c>
      <c r="C815" s="332" t="s">
        <v>628</v>
      </c>
      <c r="D815" s="332"/>
      <c r="E815" s="332"/>
      <c r="F815" s="163">
        <f>F817</f>
        <v>0</v>
      </c>
      <c r="G815" s="163">
        <f>G817</f>
        <v>71250</v>
      </c>
      <c r="H815" s="133" t="e">
        <f t="shared" si="83"/>
        <v>#DIV/0!</v>
      </c>
    </row>
    <row r="816" spans="2:19" ht="17.25" customHeight="1" x14ac:dyDescent="0.25">
      <c r="B816" s="235" t="s">
        <v>569</v>
      </c>
      <c r="C816" s="302" t="s">
        <v>155</v>
      </c>
      <c r="D816" s="303"/>
      <c r="E816" s="304"/>
      <c r="F816" s="219"/>
      <c r="G816" s="217">
        <v>71250</v>
      </c>
      <c r="H816" s="227" t="e">
        <f t="shared" si="83"/>
        <v>#DIV/0!</v>
      </c>
    </row>
    <row r="817" spans="2:11" ht="23.25" customHeight="1" x14ac:dyDescent="0.25">
      <c r="B817" s="189">
        <v>351</v>
      </c>
      <c r="C817" s="334" t="s">
        <v>117</v>
      </c>
      <c r="D817" s="334"/>
      <c r="E817" s="334"/>
      <c r="F817" s="17">
        <v>0</v>
      </c>
      <c r="G817" s="22">
        <f>SUM(G818)</f>
        <v>71250</v>
      </c>
      <c r="H817" s="77" t="e">
        <f t="shared" si="83"/>
        <v>#DIV/0!</v>
      </c>
    </row>
    <row r="818" spans="2:11" ht="23.25" customHeight="1" x14ac:dyDescent="0.25">
      <c r="B818" s="189">
        <v>3512</v>
      </c>
      <c r="C818" s="334" t="s">
        <v>117</v>
      </c>
      <c r="D818" s="334"/>
      <c r="E818" s="334"/>
      <c r="F818" s="17"/>
      <c r="G818" s="22">
        <v>71250</v>
      </c>
      <c r="H818" s="77"/>
    </row>
    <row r="819" spans="2:11" ht="22.5" customHeight="1" x14ac:dyDescent="0.25">
      <c r="B819" s="192" t="s">
        <v>511</v>
      </c>
      <c r="C819" s="467" t="s">
        <v>295</v>
      </c>
      <c r="D819" s="467"/>
      <c r="E819" s="467"/>
      <c r="F819" s="121">
        <f>F820+F893</f>
        <v>1673000</v>
      </c>
      <c r="G819" s="174">
        <f>G820+G893</f>
        <v>1661319.5299999998</v>
      </c>
      <c r="H819" s="175">
        <f>G819/F819*100</f>
        <v>99.301824865511051</v>
      </c>
    </row>
    <row r="820" spans="2:11" ht="23.25" x14ac:dyDescent="0.25">
      <c r="B820" s="185" t="s">
        <v>512</v>
      </c>
      <c r="C820" s="337" t="s">
        <v>297</v>
      </c>
      <c r="D820" s="337"/>
      <c r="E820" s="337"/>
      <c r="F820" s="47">
        <f>F825+F874+F884</f>
        <v>1661000</v>
      </c>
      <c r="G820" s="76">
        <f>G825+G874+G884</f>
        <v>1649319.5299999998</v>
      </c>
      <c r="H820" s="177">
        <f>G820/F820*100</f>
        <v>99.296780854906672</v>
      </c>
    </row>
    <row r="821" spans="2:11" x14ac:dyDescent="0.25">
      <c r="B821" s="239" t="s">
        <v>569</v>
      </c>
      <c r="C821" s="312" t="s">
        <v>155</v>
      </c>
      <c r="D821" s="313"/>
      <c r="E821" s="314"/>
      <c r="F821" s="225">
        <f>F827+F841+F863+F870+F876+F880+F886</f>
        <v>856000</v>
      </c>
      <c r="G821" s="225">
        <f>G827+G841+G863+G870+G876+G880+G886</f>
        <v>842588.14999999991</v>
      </c>
      <c r="H821" s="227">
        <f t="shared" ref="H821:H824" si="84">G821/F821*100</f>
        <v>98.43319509345794</v>
      </c>
      <c r="K821" s="115"/>
    </row>
    <row r="822" spans="2:11" x14ac:dyDescent="0.25">
      <c r="B822" s="239" t="s">
        <v>578</v>
      </c>
      <c r="C822" s="312" t="s">
        <v>156</v>
      </c>
      <c r="D822" s="313"/>
      <c r="E822" s="314"/>
      <c r="F822" s="225">
        <f>F828+F842+F864+F871</f>
        <v>250000</v>
      </c>
      <c r="G822" s="225">
        <f>G828+G842+G864+G871</f>
        <v>113021.1</v>
      </c>
      <c r="H822" s="227">
        <f t="shared" si="84"/>
        <v>45.208440000000003</v>
      </c>
      <c r="K822" s="115"/>
    </row>
    <row r="823" spans="2:11" x14ac:dyDescent="0.25">
      <c r="B823" s="239" t="s">
        <v>576</v>
      </c>
      <c r="C823" s="312" t="s">
        <v>607</v>
      </c>
      <c r="D823" s="313"/>
      <c r="E823" s="314"/>
      <c r="F823" s="225">
        <f>F887</f>
        <v>554000</v>
      </c>
      <c r="G823" s="225">
        <f>G887</f>
        <v>693710.28</v>
      </c>
      <c r="H823" s="227"/>
      <c r="K823" s="115"/>
    </row>
    <row r="824" spans="2:11" x14ac:dyDescent="0.25">
      <c r="B824" s="239" t="s">
        <v>572</v>
      </c>
      <c r="C824" s="312" t="s">
        <v>573</v>
      </c>
      <c r="D824" s="313"/>
      <c r="E824" s="314"/>
      <c r="F824" s="225">
        <f>F829+F843+F881</f>
        <v>1000</v>
      </c>
      <c r="G824" s="225">
        <f>G829+G843+G881</f>
        <v>0</v>
      </c>
      <c r="H824" s="227">
        <f t="shared" si="84"/>
        <v>0</v>
      </c>
    </row>
    <row r="825" spans="2:11" ht="22.5" customHeight="1" x14ac:dyDescent="0.25">
      <c r="B825" s="187" t="s">
        <v>513</v>
      </c>
      <c r="C825" s="335" t="s">
        <v>514</v>
      </c>
      <c r="D825" s="335"/>
      <c r="E825" s="335"/>
      <c r="F825" s="123">
        <f>F826+F840+F862+F869</f>
        <v>823000</v>
      </c>
      <c r="G825" s="179">
        <f>G826+G840+G862+G869</f>
        <v>859408.46</v>
      </c>
      <c r="H825" s="133">
        <f>G825/F825*100</f>
        <v>104.42387120291616</v>
      </c>
    </row>
    <row r="826" spans="2:11" ht="23.25" x14ac:dyDescent="0.25">
      <c r="B826" s="188" t="s">
        <v>515</v>
      </c>
      <c r="C826" s="332" t="s">
        <v>80</v>
      </c>
      <c r="D826" s="332"/>
      <c r="E826" s="332"/>
      <c r="F826" s="163">
        <f>F830+F832+F834+F836</f>
        <v>580000</v>
      </c>
      <c r="G826" s="181">
        <f>G830+G832+G834+G836</f>
        <v>700702.27</v>
      </c>
      <c r="H826" s="182">
        <f>G826/F826*100</f>
        <v>120.81073620689655</v>
      </c>
    </row>
    <row r="827" spans="2:11" x14ac:dyDescent="0.25">
      <c r="B827" s="235" t="s">
        <v>569</v>
      </c>
      <c r="C827" s="333" t="s">
        <v>155</v>
      </c>
      <c r="D827" s="333"/>
      <c r="E827" s="333"/>
      <c r="F827" s="219">
        <v>558000</v>
      </c>
      <c r="G827" s="217">
        <v>700702.27</v>
      </c>
      <c r="H827" s="229">
        <f>G827/F827*100</f>
        <v>125.57388351254481</v>
      </c>
      <c r="K827" s="115"/>
    </row>
    <row r="828" spans="2:11" ht="14.25" customHeight="1" x14ac:dyDescent="0.25">
      <c r="B828" s="235" t="s">
        <v>578</v>
      </c>
      <c r="C828" s="237" t="s">
        <v>156</v>
      </c>
      <c r="D828" s="237"/>
      <c r="E828" s="237"/>
      <c r="F828" s="219">
        <v>22000</v>
      </c>
      <c r="G828" s="217">
        <v>0</v>
      </c>
      <c r="H828" s="229">
        <f>G828/F828*100</f>
        <v>0</v>
      </c>
    </row>
    <row r="829" spans="2:11" ht="15" customHeight="1" x14ac:dyDescent="0.25">
      <c r="B829" s="235" t="s">
        <v>572</v>
      </c>
      <c r="C829" s="302" t="s">
        <v>573</v>
      </c>
      <c r="D829" s="303"/>
      <c r="E829" s="304"/>
      <c r="F829" s="219">
        <v>0</v>
      </c>
      <c r="G829" s="217">
        <v>0</v>
      </c>
      <c r="H829" s="229"/>
    </row>
    <row r="830" spans="2:11" x14ac:dyDescent="0.25">
      <c r="B830" s="189">
        <v>311</v>
      </c>
      <c r="C830" s="334" t="s">
        <v>76</v>
      </c>
      <c r="D830" s="334"/>
      <c r="E830" s="334"/>
      <c r="F830" s="17">
        <v>370000</v>
      </c>
      <c r="G830" s="22">
        <f>SUM(G831)</f>
        <v>575916.98</v>
      </c>
      <c r="H830" s="77">
        <f>G830/F830*100</f>
        <v>155.65323783783785</v>
      </c>
    </row>
    <row r="831" spans="2:11" x14ac:dyDescent="0.25">
      <c r="B831" s="189">
        <v>3111</v>
      </c>
      <c r="C831" s="334" t="s">
        <v>339</v>
      </c>
      <c r="D831" s="334"/>
      <c r="E831" s="334"/>
      <c r="F831" s="17"/>
      <c r="G831" s="22">
        <v>575916.98</v>
      </c>
      <c r="H831" s="77"/>
    </row>
    <row r="832" spans="2:11" x14ac:dyDescent="0.25">
      <c r="B832" s="189">
        <v>312</v>
      </c>
      <c r="C832" s="334" t="s">
        <v>78</v>
      </c>
      <c r="D832" s="334"/>
      <c r="E832" s="334"/>
      <c r="F832" s="17">
        <v>18000</v>
      </c>
      <c r="G832" s="22">
        <f>SUM(G833)</f>
        <v>25750</v>
      </c>
      <c r="H832" s="77">
        <f>G832/F832*100</f>
        <v>143.05555555555557</v>
      </c>
    </row>
    <row r="833" spans="2:11" x14ac:dyDescent="0.25">
      <c r="B833" s="189">
        <v>3121</v>
      </c>
      <c r="C833" s="334" t="s">
        <v>78</v>
      </c>
      <c r="D833" s="334"/>
      <c r="E833" s="334"/>
      <c r="F833" s="17"/>
      <c r="G833" s="22">
        <v>25750</v>
      </c>
      <c r="H833" s="77"/>
    </row>
    <row r="834" spans="2:11" x14ac:dyDescent="0.25">
      <c r="B834" s="189">
        <v>313</v>
      </c>
      <c r="C834" s="334" t="s">
        <v>132</v>
      </c>
      <c r="D834" s="334"/>
      <c r="E834" s="334"/>
      <c r="F834" s="17">
        <v>170000</v>
      </c>
      <c r="G834" s="22">
        <f>SUM(G835)</f>
        <v>80019.360000000001</v>
      </c>
      <c r="H834" s="77">
        <f>G834/F834*100</f>
        <v>47.070211764705881</v>
      </c>
    </row>
    <row r="835" spans="2:11" ht="24.75" customHeight="1" x14ac:dyDescent="0.25">
      <c r="B835" s="189">
        <v>3132</v>
      </c>
      <c r="C835" s="334" t="s">
        <v>516</v>
      </c>
      <c r="D835" s="334"/>
      <c r="E835" s="334"/>
      <c r="F835" s="17"/>
      <c r="G835" s="22">
        <v>80019.360000000001</v>
      </c>
      <c r="H835" s="77"/>
    </row>
    <row r="836" spans="2:11" x14ac:dyDescent="0.25">
      <c r="B836" s="189">
        <v>321</v>
      </c>
      <c r="C836" s="334" t="s">
        <v>82</v>
      </c>
      <c r="D836" s="334"/>
      <c r="E836" s="334"/>
      <c r="F836" s="17">
        <v>22000</v>
      </c>
      <c r="G836" s="22">
        <f>SUM(G837:G839)</f>
        <v>19015.93</v>
      </c>
      <c r="H836" s="77">
        <f>G836/F836*100</f>
        <v>86.43604545454545</v>
      </c>
    </row>
    <row r="837" spans="2:11" ht="24" customHeight="1" x14ac:dyDescent="0.25">
      <c r="B837" s="189">
        <v>3212</v>
      </c>
      <c r="C837" s="305" t="s">
        <v>84</v>
      </c>
      <c r="D837" s="306"/>
      <c r="E837" s="307"/>
      <c r="F837" s="17"/>
      <c r="G837" s="22">
        <v>13574</v>
      </c>
      <c r="H837" s="77"/>
    </row>
    <row r="838" spans="2:11" ht="16.5" customHeight="1" x14ac:dyDescent="0.25">
      <c r="B838" s="189">
        <v>3213</v>
      </c>
      <c r="C838" s="305" t="s">
        <v>85</v>
      </c>
      <c r="D838" s="306"/>
      <c r="E838" s="307"/>
      <c r="F838" s="17"/>
      <c r="G838" s="22">
        <v>4833.93</v>
      </c>
      <c r="H838" s="77"/>
    </row>
    <row r="839" spans="2:11" ht="16.5" customHeight="1" x14ac:dyDescent="0.25">
      <c r="B839" s="189">
        <v>3214</v>
      </c>
      <c r="C839" s="305" t="s">
        <v>86</v>
      </c>
      <c r="D839" s="306"/>
      <c r="E839" s="307"/>
      <c r="F839" s="17"/>
      <c r="G839" s="22">
        <v>608</v>
      </c>
      <c r="H839" s="77"/>
    </row>
    <row r="840" spans="2:11" ht="23.25" x14ac:dyDescent="0.25">
      <c r="B840" s="188" t="s">
        <v>517</v>
      </c>
      <c r="C840" s="332" t="s">
        <v>518</v>
      </c>
      <c r="D840" s="332"/>
      <c r="E840" s="332"/>
      <c r="F840" s="163">
        <f>F844+F850+F859</f>
        <v>203000</v>
      </c>
      <c r="G840" s="181">
        <f>G844+G850+G857+G859</f>
        <v>135949.46</v>
      </c>
      <c r="H840" s="182">
        <f>G840/F840*100</f>
        <v>66.970177339901468</v>
      </c>
    </row>
    <row r="841" spans="2:11" x14ac:dyDescent="0.25">
      <c r="B841" s="235" t="s">
        <v>569</v>
      </c>
      <c r="C841" s="333" t="s">
        <v>155</v>
      </c>
      <c r="D841" s="333"/>
      <c r="E841" s="333"/>
      <c r="F841" s="219">
        <v>3000</v>
      </c>
      <c r="G841" s="217">
        <f>G840-G842</f>
        <v>22928.359999999986</v>
      </c>
      <c r="H841" s="229">
        <f t="shared" ref="H841:H842" si="85">G841/F841*100</f>
        <v>764.27866666666625</v>
      </c>
    </row>
    <row r="842" spans="2:11" x14ac:dyDescent="0.25">
      <c r="B842" s="235" t="s">
        <v>578</v>
      </c>
      <c r="C842" s="302" t="s">
        <v>156</v>
      </c>
      <c r="D842" s="303"/>
      <c r="E842" s="304"/>
      <c r="F842" s="219">
        <v>200000</v>
      </c>
      <c r="G842" s="217">
        <v>113021.1</v>
      </c>
      <c r="H842" s="229">
        <f t="shared" si="85"/>
        <v>56.510550000000002</v>
      </c>
      <c r="K842" s="115"/>
    </row>
    <row r="843" spans="2:11" ht="15.75" customHeight="1" x14ac:dyDescent="0.25">
      <c r="B843" s="235" t="s">
        <v>572</v>
      </c>
      <c r="C843" s="302" t="s">
        <v>573</v>
      </c>
      <c r="D843" s="303"/>
      <c r="E843" s="304"/>
      <c r="F843" s="219">
        <v>0</v>
      </c>
      <c r="G843" s="217">
        <v>0</v>
      </c>
      <c r="H843" s="229"/>
    </row>
    <row r="844" spans="2:11" x14ac:dyDescent="0.25">
      <c r="B844" s="189">
        <v>322</v>
      </c>
      <c r="C844" s="334" t="s">
        <v>87</v>
      </c>
      <c r="D844" s="334"/>
      <c r="E844" s="334"/>
      <c r="F844" s="17">
        <v>100000</v>
      </c>
      <c r="G844" s="22">
        <f>SUM(G845:G849)</f>
        <v>62015.810000000005</v>
      </c>
      <c r="H844" s="77">
        <f>G844/F844*100</f>
        <v>62.015810000000002</v>
      </c>
    </row>
    <row r="845" spans="2:11" ht="24.75" customHeight="1" x14ac:dyDescent="0.25">
      <c r="B845" s="189">
        <v>3221</v>
      </c>
      <c r="C845" s="305" t="s">
        <v>88</v>
      </c>
      <c r="D845" s="306"/>
      <c r="E845" s="307"/>
      <c r="F845" s="17"/>
      <c r="G845" s="22">
        <v>25687.33</v>
      </c>
      <c r="H845" s="77"/>
    </row>
    <row r="846" spans="2:11" x14ac:dyDescent="0.25">
      <c r="B846" s="189">
        <v>3222</v>
      </c>
      <c r="C846" s="305" t="s">
        <v>558</v>
      </c>
      <c r="D846" s="306"/>
      <c r="E846" s="307"/>
      <c r="F846" s="17"/>
      <c r="G846" s="22">
        <v>27941.54</v>
      </c>
      <c r="H846" s="77"/>
    </row>
    <row r="847" spans="2:11" ht="26.25" customHeight="1" x14ac:dyDescent="0.25">
      <c r="B847" s="189">
        <v>3224</v>
      </c>
      <c r="C847" s="305" t="s">
        <v>90</v>
      </c>
      <c r="D847" s="306"/>
      <c r="E847" s="307"/>
      <c r="F847" s="17"/>
      <c r="G847" s="22">
        <v>5721</v>
      </c>
      <c r="H847" s="77"/>
    </row>
    <row r="848" spans="2:11" ht="20.25" customHeight="1" x14ac:dyDescent="0.25">
      <c r="B848" s="189">
        <v>3225</v>
      </c>
      <c r="C848" s="305" t="s">
        <v>618</v>
      </c>
      <c r="D848" s="306"/>
      <c r="E848" s="307"/>
      <c r="F848" s="17"/>
      <c r="G848" s="22">
        <v>2665.94</v>
      </c>
      <c r="H848" s="77"/>
    </row>
    <row r="849" spans="2:8" x14ac:dyDescent="0.25">
      <c r="B849" s="189">
        <v>3227</v>
      </c>
      <c r="C849" s="305" t="s">
        <v>129</v>
      </c>
      <c r="D849" s="306"/>
      <c r="E849" s="307"/>
      <c r="F849" s="17"/>
      <c r="G849" s="22">
        <v>0</v>
      </c>
      <c r="H849" s="77"/>
    </row>
    <row r="850" spans="2:8" x14ac:dyDescent="0.25">
      <c r="B850" s="189">
        <v>323</v>
      </c>
      <c r="C850" s="334" t="s">
        <v>93</v>
      </c>
      <c r="D850" s="334"/>
      <c r="E850" s="334"/>
      <c r="F850" s="17">
        <v>100000</v>
      </c>
      <c r="G850" s="22">
        <f>SUM(G851:G856)</f>
        <v>70171.31</v>
      </c>
      <c r="H850" s="77">
        <f>G850/F850*100</f>
        <v>70.171309999999991</v>
      </c>
    </row>
    <row r="851" spans="2:8" x14ac:dyDescent="0.25">
      <c r="B851" s="189">
        <v>3231</v>
      </c>
      <c r="C851" s="305" t="s">
        <v>94</v>
      </c>
      <c r="D851" s="306"/>
      <c r="E851" s="307"/>
      <c r="F851" s="17"/>
      <c r="G851" s="22">
        <v>8497.15</v>
      </c>
      <c r="H851" s="77"/>
    </row>
    <row r="852" spans="2:8" x14ac:dyDescent="0.25">
      <c r="B852" s="189">
        <v>3235</v>
      </c>
      <c r="C852" s="305" t="s">
        <v>98</v>
      </c>
      <c r="D852" s="306"/>
      <c r="E852" s="307"/>
      <c r="F852" s="17"/>
      <c r="G852" s="22">
        <v>10230.17</v>
      </c>
      <c r="H852" s="77"/>
    </row>
    <row r="853" spans="2:8" x14ac:dyDescent="0.25">
      <c r="B853" s="189">
        <v>3236</v>
      </c>
      <c r="C853" s="305" t="s">
        <v>99</v>
      </c>
      <c r="D853" s="306"/>
      <c r="E853" s="307"/>
      <c r="F853" s="17"/>
      <c r="G853" s="22">
        <v>8553.75</v>
      </c>
      <c r="H853" s="77"/>
    </row>
    <row r="854" spans="2:8" x14ac:dyDescent="0.25">
      <c r="B854" s="189">
        <v>3237</v>
      </c>
      <c r="C854" s="306" t="s">
        <v>100</v>
      </c>
      <c r="D854" s="306"/>
      <c r="E854" s="306"/>
      <c r="F854" s="17"/>
      <c r="G854" s="22">
        <v>34098.800000000003</v>
      </c>
      <c r="H854" s="77"/>
    </row>
    <row r="855" spans="2:8" x14ac:dyDescent="0.25">
      <c r="B855" s="189">
        <v>3238</v>
      </c>
      <c r="C855" s="305" t="s">
        <v>101</v>
      </c>
      <c r="D855" s="306"/>
      <c r="E855" s="307"/>
      <c r="F855" s="17"/>
      <c r="G855" s="22">
        <v>8191.19</v>
      </c>
      <c r="H855" s="77"/>
    </row>
    <row r="856" spans="2:8" x14ac:dyDescent="0.25">
      <c r="B856" s="189">
        <v>3239</v>
      </c>
      <c r="C856" s="305" t="s">
        <v>102</v>
      </c>
      <c r="D856" s="306"/>
      <c r="E856" s="307"/>
      <c r="F856" s="17"/>
      <c r="G856" s="22">
        <v>600.25</v>
      </c>
      <c r="H856" s="77"/>
    </row>
    <row r="857" spans="2:8" x14ac:dyDescent="0.25">
      <c r="B857" s="189">
        <v>329</v>
      </c>
      <c r="C857" s="305" t="s">
        <v>103</v>
      </c>
      <c r="D857" s="306"/>
      <c r="E857" s="307"/>
      <c r="F857" s="17"/>
      <c r="G857" s="22">
        <f>SUM(G858)</f>
        <v>300</v>
      </c>
      <c r="H857" s="77"/>
    </row>
    <row r="858" spans="2:8" x14ac:dyDescent="0.25">
      <c r="B858" s="189">
        <v>3299</v>
      </c>
      <c r="C858" s="305" t="s">
        <v>103</v>
      </c>
      <c r="D858" s="306"/>
      <c r="E858" s="307"/>
      <c r="F858" s="17"/>
      <c r="G858" s="22">
        <v>300</v>
      </c>
      <c r="H858" s="77"/>
    </row>
    <row r="859" spans="2:8" x14ac:dyDescent="0.25">
      <c r="B859" s="189">
        <v>343</v>
      </c>
      <c r="C859" s="334" t="s">
        <v>112</v>
      </c>
      <c r="D859" s="334"/>
      <c r="E859" s="334"/>
      <c r="F859" s="17">
        <v>3000</v>
      </c>
      <c r="G859" s="22">
        <f>SUM(G860:G861)</f>
        <v>3462.3399999999997</v>
      </c>
      <c r="H859" s="77">
        <f>G859/F859*100</f>
        <v>115.41133333333333</v>
      </c>
    </row>
    <row r="860" spans="2:8" ht="23.25" customHeight="1" x14ac:dyDescent="0.25">
      <c r="B860" s="189">
        <v>3431</v>
      </c>
      <c r="C860" s="305" t="s">
        <v>113</v>
      </c>
      <c r="D860" s="306"/>
      <c r="E860" s="307"/>
      <c r="F860" s="17"/>
      <c r="G860" s="22">
        <v>3442.68</v>
      </c>
      <c r="H860" s="77"/>
    </row>
    <row r="861" spans="2:8" ht="16.5" customHeight="1" x14ac:dyDescent="0.25">
      <c r="B861" s="189">
        <v>3433</v>
      </c>
      <c r="C861" s="305" t="s">
        <v>114</v>
      </c>
      <c r="D861" s="306"/>
      <c r="E861" s="307"/>
      <c r="F861" s="17"/>
      <c r="G861" s="22">
        <v>19.66</v>
      </c>
      <c r="H861" s="77"/>
    </row>
    <row r="862" spans="2:8" ht="34.5" x14ac:dyDescent="0.25">
      <c r="B862" s="188" t="s">
        <v>519</v>
      </c>
      <c r="C862" s="332" t="s">
        <v>520</v>
      </c>
      <c r="D862" s="332"/>
      <c r="E862" s="332"/>
      <c r="F862" s="163">
        <f>F865+F867</f>
        <v>20000</v>
      </c>
      <c r="G862" s="181">
        <f>G865+G867</f>
        <v>22756.73</v>
      </c>
      <c r="H862" s="182">
        <f>G862/F862*100</f>
        <v>113.78364999999999</v>
      </c>
    </row>
    <row r="863" spans="2:8" x14ac:dyDescent="0.25">
      <c r="B863" s="235" t="s">
        <v>569</v>
      </c>
      <c r="C863" s="302" t="s">
        <v>155</v>
      </c>
      <c r="D863" s="303"/>
      <c r="E863" s="304"/>
      <c r="F863" s="219">
        <v>2000</v>
      </c>
      <c r="G863" s="217">
        <v>22756.73</v>
      </c>
      <c r="H863" s="229">
        <f t="shared" ref="H863" si="86">G863/F863*100</f>
        <v>1137.8365000000001</v>
      </c>
    </row>
    <row r="864" spans="2:8" x14ac:dyDescent="0.25">
      <c r="B864" s="235" t="s">
        <v>606</v>
      </c>
      <c r="C864" s="214" t="s">
        <v>560</v>
      </c>
      <c r="D864" s="214"/>
      <c r="E864" s="214"/>
      <c r="F864" s="219">
        <v>18000</v>
      </c>
      <c r="G864" s="217">
        <v>0</v>
      </c>
      <c r="H864" s="229"/>
    </row>
    <row r="865" spans="2:8" x14ac:dyDescent="0.25">
      <c r="B865" s="184">
        <v>322</v>
      </c>
      <c r="C865" s="334" t="s">
        <v>87</v>
      </c>
      <c r="D865" s="334"/>
      <c r="E865" s="334"/>
      <c r="F865" s="17">
        <v>0</v>
      </c>
      <c r="G865" s="22">
        <f>SUM(G866)</f>
        <v>22756.73</v>
      </c>
      <c r="H865" s="77" t="e">
        <f>G865/F865*100</f>
        <v>#DIV/0!</v>
      </c>
    </row>
    <row r="866" spans="2:8" x14ac:dyDescent="0.25">
      <c r="B866" s="184">
        <v>3225</v>
      </c>
      <c r="C866" s="305" t="s">
        <v>92</v>
      </c>
      <c r="D866" s="306"/>
      <c r="E866" s="307"/>
      <c r="F866" s="17"/>
      <c r="G866" s="22">
        <v>22756.73</v>
      </c>
      <c r="H866" s="77"/>
    </row>
    <row r="867" spans="2:8" x14ac:dyDescent="0.25">
      <c r="B867" s="189">
        <v>323</v>
      </c>
      <c r="C867" s="344" t="s">
        <v>93</v>
      </c>
      <c r="D867" s="344"/>
      <c r="E867" s="344"/>
      <c r="F867" s="17">
        <v>20000</v>
      </c>
      <c r="G867" s="22">
        <f>SUM(G868)</f>
        <v>0</v>
      </c>
      <c r="H867" s="77">
        <f>G867/F867*100</f>
        <v>0</v>
      </c>
    </row>
    <row r="868" spans="2:8" x14ac:dyDescent="0.25">
      <c r="B868" s="189">
        <v>3232</v>
      </c>
      <c r="C868" s="431" t="s">
        <v>95</v>
      </c>
      <c r="D868" s="344"/>
      <c r="E868" s="412"/>
      <c r="F868" s="17"/>
      <c r="G868" s="22">
        <v>0</v>
      </c>
      <c r="H868" s="77"/>
    </row>
    <row r="869" spans="2:8" ht="34.5" x14ac:dyDescent="0.25">
      <c r="B869" s="188" t="s">
        <v>521</v>
      </c>
      <c r="C869" s="311" t="s">
        <v>522</v>
      </c>
      <c r="D869" s="311"/>
      <c r="E869" s="311"/>
      <c r="F869" s="163">
        <f>F872</f>
        <v>20000</v>
      </c>
      <c r="G869" s="181">
        <f>G872</f>
        <v>0</v>
      </c>
      <c r="H869" s="182">
        <f>G869/F869*100</f>
        <v>0</v>
      </c>
    </row>
    <row r="870" spans="2:8" x14ac:dyDescent="0.25">
      <c r="B870" s="235" t="s">
        <v>569</v>
      </c>
      <c r="C870" s="303" t="s">
        <v>155</v>
      </c>
      <c r="D870" s="303"/>
      <c r="E870" s="303"/>
      <c r="F870" s="219">
        <v>10000</v>
      </c>
      <c r="G870" s="217">
        <v>0</v>
      </c>
      <c r="H870" s="229">
        <f t="shared" ref="H870:H871" si="87">G870/F870*100</f>
        <v>0</v>
      </c>
    </row>
    <row r="871" spans="2:8" x14ac:dyDescent="0.25">
      <c r="B871" s="235" t="s">
        <v>578</v>
      </c>
      <c r="C871" s="214" t="s">
        <v>561</v>
      </c>
      <c r="D871" s="214"/>
      <c r="E871" s="214"/>
      <c r="F871" s="219">
        <v>10000</v>
      </c>
      <c r="G871" s="217">
        <v>0</v>
      </c>
      <c r="H871" s="229">
        <f t="shared" si="87"/>
        <v>0</v>
      </c>
    </row>
    <row r="872" spans="2:8" x14ac:dyDescent="0.25">
      <c r="B872" s="189">
        <v>422</v>
      </c>
      <c r="C872" s="306" t="s">
        <v>140</v>
      </c>
      <c r="D872" s="306"/>
      <c r="E872" s="306"/>
      <c r="F872" s="17">
        <v>20000</v>
      </c>
      <c r="G872" s="22">
        <f>SUM(G873)</f>
        <v>0</v>
      </c>
      <c r="H872" s="77">
        <f>G872/F872*100</f>
        <v>0</v>
      </c>
    </row>
    <row r="873" spans="2:8" x14ac:dyDescent="0.25">
      <c r="B873" s="189">
        <v>4221</v>
      </c>
      <c r="C873" s="305" t="s">
        <v>559</v>
      </c>
      <c r="D873" s="306"/>
      <c r="E873" s="307"/>
      <c r="F873" s="17"/>
      <c r="G873" s="22">
        <v>0</v>
      </c>
      <c r="H873" s="77"/>
    </row>
    <row r="874" spans="2:8" ht="23.25" x14ac:dyDescent="0.25">
      <c r="B874" s="187" t="s">
        <v>523</v>
      </c>
      <c r="C874" s="315" t="s">
        <v>524</v>
      </c>
      <c r="D874" s="315"/>
      <c r="E874" s="315"/>
      <c r="F874" s="123">
        <f>F875+F879</f>
        <v>118000</v>
      </c>
      <c r="G874" s="179">
        <f>G875+G879</f>
        <v>80829.460000000006</v>
      </c>
      <c r="H874" s="133">
        <f>G874/F874*100</f>
        <v>68.499542372881365</v>
      </c>
    </row>
    <row r="875" spans="2:8" ht="23.25" x14ac:dyDescent="0.25">
      <c r="B875" s="188" t="s">
        <v>525</v>
      </c>
      <c r="C875" s="311" t="s">
        <v>526</v>
      </c>
      <c r="D875" s="311"/>
      <c r="E875" s="311"/>
      <c r="F875" s="163">
        <f>F877</f>
        <v>108000</v>
      </c>
      <c r="G875" s="181">
        <f>G877</f>
        <v>74655</v>
      </c>
      <c r="H875" s="182">
        <f>G875/F875*100</f>
        <v>69.125</v>
      </c>
    </row>
    <row r="876" spans="2:8" x14ac:dyDescent="0.25">
      <c r="B876" s="235" t="s">
        <v>569</v>
      </c>
      <c r="C876" s="303" t="s">
        <v>155</v>
      </c>
      <c r="D876" s="303"/>
      <c r="E876" s="303"/>
      <c r="F876" s="219">
        <v>108000</v>
      </c>
      <c r="G876" s="217">
        <v>74655</v>
      </c>
      <c r="H876" s="229">
        <f>G876/F876*100</f>
        <v>69.125</v>
      </c>
    </row>
    <row r="877" spans="2:8" ht="24" customHeight="1" x14ac:dyDescent="0.25">
      <c r="B877" s="189">
        <v>372</v>
      </c>
      <c r="C877" s="306" t="s">
        <v>121</v>
      </c>
      <c r="D877" s="306"/>
      <c r="E877" s="306"/>
      <c r="F877" s="17">
        <v>108000</v>
      </c>
      <c r="G877" s="22">
        <f>SUM(G878)</f>
        <v>74655</v>
      </c>
      <c r="H877" s="77">
        <f>G877/F877*100</f>
        <v>69.125</v>
      </c>
    </row>
    <row r="878" spans="2:8" ht="26.25" customHeight="1" x14ac:dyDescent="0.25">
      <c r="B878" s="189">
        <v>3721</v>
      </c>
      <c r="C878" s="306" t="s">
        <v>122</v>
      </c>
      <c r="D878" s="306"/>
      <c r="E878" s="306"/>
      <c r="F878" s="17"/>
      <c r="G878" s="22">
        <v>74655</v>
      </c>
      <c r="H878" s="77"/>
    </row>
    <row r="879" spans="2:8" ht="23.25" x14ac:dyDescent="0.25">
      <c r="B879" s="188" t="s">
        <v>527</v>
      </c>
      <c r="C879" s="311" t="s">
        <v>524</v>
      </c>
      <c r="D879" s="311"/>
      <c r="E879" s="311"/>
      <c r="F879" s="163">
        <f>F882</f>
        <v>10000</v>
      </c>
      <c r="G879" s="181">
        <f>G882</f>
        <v>6174.46</v>
      </c>
      <c r="H879" s="182">
        <f>G879/F879*100</f>
        <v>61.744600000000005</v>
      </c>
    </row>
    <row r="880" spans="2:8" x14ac:dyDescent="0.25">
      <c r="B880" s="235" t="s">
        <v>569</v>
      </c>
      <c r="C880" s="303" t="s">
        <v>155</v>
      </c>
      <c r="D880" s="303"/>
      <c r="E880" s="303"/>
      <c r="F880" s="219">
        <v>9000</v>
      </c>
      <c r="G880" s="217">
        <v>6174.46</v>
      </c>
      <c r="H880" s="229">
        <f t="shared" ref="H880:H881" si="88">G880/F880*100</f>
        <v>68.605111111111114</v>
      </c>
    </row>
    <row r="881" spans="2:11" ht="15" customHeight="1" x14ac:dyDescent="0.25">
      <c r="B881" s="235" t="s">
        <v>572</v>
      </c>
      <c r="C881" s="302" t="s">
        <v>573</v>
      </c>
      <c r="D881" s="303"/>
      <c r="E881" s="304"/>
      <c r="F881" s="219">
        <v>1000</v>
      </c>
      <c r="G881" s="217">
        <v>0</v>
      </c>
      <c r="H881" s="229">
        <f t="shared" si="88"/>
        <v>0</v>
      </c>
    </row>
    <row r="882" spans="2:11" x14ac:dyDescent="0.25">
      <c r="B882" s="189">
        <v>381</v>
      </c>
      <c r="C882" s="306" t="s">
        <v>53</v>
      </c>
      <c r="D882" s="306"/>
      <c r="E882" s="306"/>
      <c r="F882" s="17">
        <v>10000</v>
      </c>
      <c r="G882" s="22">
        <f>SUM(G883)</f>
        <v>6174.46</v>
      </c>
      <c r="H882" s="77">
        <f>G882/F882*100</f>
        <v>61.744600000000005</v>
      </c>
    </row>
    <row r="883" spans="2:11" x14ac:dyDescent="0.25">
      <c r="B883" s="189">
        <v>3811</v>
      </c>
      <c r="C883" s="306" t="s">
        <v>125</v>
      </c>
      <c r="D883" s="306"/>
      <c r="E883" s="306"/>
      <c r="F883" s="17"/>
      <c r="G883" s="22">
        <v>6174.46</v>
      </c>
      <c r="H883" s="77"/>
    </row>
    <row r="884" spans="2:11" ht="23.25" x14ac:dyDescent="0.25">
      <c r="B884" s="187" t="s">
        <v>528</v>
      </c>
      <c r="C884" s="315" t="s">
        <v>529</v>
      </c>
      <c r="D884" s="315"/>
      <c r="E884" s="315"/>
      <c r="F884" s="123">
        <f>F885</f>
        <v>720000</v>
      </c>
      <c r="G884" s="179">
        <f>G885</f>
        <v>709081.61</v>
      </c>
      <c r="H884" s="133">
        <f>G884/F884*100</f>
        <v>98.483556944444445</v>
      </c>
    </row>
    <row r="885" spans="2:11" ht="34.5" x14ac:dyDescent="0.25">
      <c r="B885" s="188" t="s">
        <v>530</v>
      </c>
      <c r="C885" s="311" t="s">
        <v>531</v>
      </c>
      <c r="D885" s="311"/>
      <c r="E885" s="311"/>
      <c r="F885" s="163">
        <f>F888+F890</f>
        <v>720000</v>
      </c>
      <c r="G885" s="181">
        <f>G888+G890</f>
        <v>709081.61</v>
      </c>
      <c r="H885" s="182">
        <f>G885/F885*100</f>
        <v>98.483556944444445</v>
      </c>
      <c r="K885" s="115"/>
    </row>
    <row r="886" spans="2:11" x14ac:dyDescent="0.25">
      <c r="B886" s="240" t="s">
        <v>569</v>
      </c>
      <c r="C886" s="481" t="s">
        <v>155</v>
      </c>
      <c r="D886" s="482"/>
      <c r="E886" s="483"/>
      <c r="F886" s="232">
        <v>166000</v>
      </c>
      <c r="G886" s="244">
        <v>15371.33</v>
      </c>
      <c r="H886" s="245"/>
      <c r="K886" s="115"/>
    </row>
    <row r="887" spans="2:11" x14ac:dyDescent="0.25">
      <c r="B887" s="235" t="s">
        <v>576</v>
      </c>
      <c r="C887" s="302" t="s">
        <v>577</v>
      </c>
      <c r="D887" s="303"/>
      <c r="E887" s="304"/>
      <c r="F887" s="219">
        <v>554000</v>
      </c>
      <c r="G887" s="217">
        <v>693710.28</v>
      </c>
      <c r="H887" s="229">
        <f t="shared" ref="H887" si="89">G887/F887*100</f>
        <v>125.21846209386283</v>
      </c>
    </row>
    <row r="888" spans="2:11" x14ac:dyDescent="0.25">
      <c r="B888" s="189">
        <v>421</v>
      </c>
      <c r="C888" s="306" t="s">
        <v>136</v>
      </c>
      <c r="D888" s="306"/>
      <c r="E888" s="306"/>
      <c r="F888" s="17">
        <v>600000</v>
      </c>
      <c r="G888" s="22">
        <f>SUM(G889)</f>
        <v>610048.6</v>
      </c>
      <c r="H888" s="77">
        <f>G888/F888*100</f>
        <v>101.67476666666666</v>
      </c>
    </row>
    <row r="889" spans="2:11" x14ac:dyDescent="0.25">
      <c r="B889" s="189">
        <v>4212</v>
      </c>
      <c r="C889" s="306" t="s">
        <v>137</v>
      </c>
      <c r="D889" s="306"/>
      <c r="E889" s="306"/>
      <c r="F889" s="17"/>
      <c r="G889" s="22">
        <v>610048.6</v>
      </c>
      <c r="H889" s="77"/>
    </row>
    <row r="890" spans="2:11" x14ac:dyDescent="0.25">
      <c r="B890" s="189">
        <v>422</v>
      </c>
      <c r="C890" s="305" t="s">
        <v>140</v>
      </c>
      <c r="D890" s="306"/>
      <c r="E890" s="307"/>
      <c r="F890" s="17">
        <v>120000</v>
      </c>
      <c r="G890" s="22">
        <f>SUM(G891:G892)</f>
        <v>99033.01</v>
      </c>
      <c r="H890" s="77"/>
    </row>
    <row r="891" spans="2:11" x14ac:dyDescent="0.25">
      <c r="B891" s="189">
        <v>4221</v>
      </c>
      <c r="C891" s="305" t="s">
        <v>559</v>
      </c>
      <c r="D891" s="306"/>
      <c r="E891" s="307"/>
      <c r="F891" s="17"/>
      <c r="G891" s="198">
        <v>97349.01</v>
      </c>
      <c r="H891" s="77"/>
    </row>
    <row r="892" spans="2:11" ht="27" customHeight="1" x14ac:dyDescent="0.25">
      <c r="B892" s="189">
        <v>4227</v>
      </c>
      <c r="C892" s="305" t="s">
        <v>417</v>
      </c>
      <c r="D892" s="306"/>
      <c r="E892" s="307"/>
      <c r="F892" s="17"/>
      <c r="G892" s="198">
        <v>1684</v>
      </c>
      <c r="H892" s="77"/>
    </row>
    <row r="893" spans="2:11" ht="23.25" x14ac:dyDescent="0.25">
      <c r="B893" s="185" t="s">
        <v>532</v>
      </c>
      <c r="C893" s="330" t="s">
        <v>533</v>
      </c>
      <c r="D893" s="330"/>
      <c r="E893" s="330"/>
      <c r="F893" s="47">
        <f>F895</f>
        <v>12000</v>
      </c>
      <c r="G893" s="76">
        <f>G895</f>
        <v>12000</v>
      </c>
      <c r="H893" s="177">
        <f>G893/F893*100</f>
        <v>100</v>
      </c>
    </row>
    <row r="894" spans="2:11" x14ac:dyDescent="0.25">
      <c r="B894" s="239" t="s">
        <v>569</v>
      </c>
      <c r="C894" s="312" t="s">
        <v>155</v>
      </c>
      <c r="D894" s="313"/>
      <c r="E894" s="314"/>
      <c r="F894" s="225">
        <f>F897</f>
        <v>12000</v>
      </c>
      <c r="G894" s="225">
        <v>12000</v>
      </c>
      <c r="H894" s="227">
        <f t="shared" ref="H894" si="90">G894/F894*100</f>
        <v>100</v>
      </c>
    </row>
    <row r="895" spans="2:11" ht="21" customHeight="1" x14ac:dyDescent="0.25">
      <c r="B895" s="187" t="s">
        <v>534</v>
      </c>
      <c r="C895" s="315" t="s">
        <v>535</v>
      </c>
      <c r="D895" s="315"/>
      <c r="E895" s="315"/>
      <c r="F895" s="123">
        <f>F896</f>
        <v>12000</v>
      </c>
      <c r="G895" s="179">
        <f>G896</f>
        <v>12000</v>
      </c>
      <c r="H895" s="133">
        <f>G895/F895*100</f>
        <v>100</v>
      </c>
    </row>
    <row r="896" spans="2:11" ht="23.25" x14ac:dyDescent="0.25">
      <c r="B896" s="188" t="s">
        <v>536</v>
      </c>
      <c r="C896" s="311" t="s">
        <v>535</v>
      </c>
      <c r="D896" s="311"/>
      <c r="E896" s="311"/>
      <c r="F896" s="163">
        <f>F898</f>
        <v>12000</v>
      </c>
      <c r="G896" s="181">
        <f>G898</f>
        <v>12000</v>
      </c>
      <c r="H896" s="182">
        <f>G896/F896*100</f>
        <v>100</v>
      </c>
    </row>
    <row r="897" spans="2:11" x14ac:dyDescent="0.25">
      <c r="B897" s="235" t="s">
        <v>569</v>
      </c>
      <c r="C897" s="303" t="s">
        <v>155</v>
      </c>
      <c r="D897" s="303"/>
      <c r="E897" s="303"/>
      <c r="F897" s="219">
        <v>12000</v>
      </c>
      <c r="G897" s="217">
        <v>12000</v>
      </c>
      <c r="H897" s="229">
        <f t="shared" ref="H897" si="91">G897/F897*100</f>
        <v>100</v>
      </c>
    </row>
    <row r="898" spans="2:11" x14ac:dyDescent="0.25">
      <c r="B898" s="189">
        <v>381</v>
      </c>
      <c r="C898" s="306" t="s">
        <v>53</v>
      </c>
      <c r="D898" s="306"/>
      <c r="E898" s="306"/>
      <c r="F898" s="17">
        <v>12000</v>
      </c>
      <c r="G898" s="22">
        <f>SUM(G899)</f>
        <v>12000</v>
      </c>
      <c r="H898" s="77">
        <f>G898/F898*100</f>
        <v>100</v>
      </c>
    </row>
    <row r="899" spans="2:11" x14ac:dyDescent="0.25">
      <c r="B899" s="189">
        <v>3811</v>
      </c>
      <c r="C899" s="305" t="s">
        <v>53</v>
      </c>
      <c r="D899" s="306"/>
      <c r="E899" s="307"/>
      <c r="F899" s="17"/>
      <c r="G899" s="22">
        <v>12000</v>
      </c>
      <c r="H899" s="77"/>
    </row>
    <row r="900" spans="2:11" ht="21.75" customHeight="1" x14ac:dyDescent="0.25">
      <c r="B900" s="192" t="s">
        <v>537</v>
      </c>
      <c r="C900" s="338" t="s">
        <v>273</v>
      </c>
      <c r="D900" s="338"/>
      <c r="E900" s="338"/>
      <c r="F900" s="121">
        <f>F901+F935</f>
        <v>339000</v>
      </c>
      <c r="G900" s="174">
        <f>G901+G935</f>
        <v>301862.07999999996</v>
      </c>
      <c r="H900" s="175">
        <f>G900/F900*100</f>
        <v>89.044861356932131</v>
      </c>
    </row>
    <row r="901" spans="2:11" ht="23.25" x14ac:dyDescent="0.25">
      <c r="B901" s="185" t="s">
        <v>538</v>
      </c>
      <c r="C901" s="330" t="s">
        <v>302</v>
      </c>
      <c r="D901" s="330"/>
      <c r="E901" s="330"/>
      <c r="F901" s="47">
        <f>F905</f>
        <v>334000</v>
      </c>
      <c r="G901" s="76">
        <f>G905</f>
        <v>296862.07999999996</v>
      </c>
      <c r="H901" s="177">
        <f>G901/F901*100</f>
        <v>88.88086227544909</v>
      </c>
      <c r="K901" s="115"/>
    </row>
    <row r="902" spans="2:11" x14ac:dyDescent="0.25">
      <c r="B902" s="239" t="s">
        <v>569</v>
      </c>
      <c r="C902" s="312" t="s">
        <v>155</v>
      </c>
      <c r="D902" s="313"/>
      <c r="E902" s="314"/>
      <c r="F902" s="225">
        <f>F907+F917+F931</f>
        <v>313000</v>
      </c>
      <c r="G902" s="225">
        <f>G907+G917+G931</f>
        <v>273962.08</v>
      </c>
      <c r="H902" s="229">
        <f t="shared" ref="H902:H904" si="92">G902/F902*100</f>
        <v>87.52782108626198</v>
      </c>
      <c r="K902" s="115"/>
    </row>
    <row r="903" spans="2:11" x14ac:dyDescent="0.25">
      <c r="B903" s="239" t="s">
        <v>578</v>
      </c>
      <c r="C903" s="223" t="s">
        <v>156</v>
      </c>
      <c r="D903" s="224"/>
      <c r="E903" s="228"/>
      <c r="F903" s="225">
        <f>F918</f>
        <v>6000</v>
      </c>
      <c r="G903" s="225">
        <f>G918</f>
        <v>2900</v>
      </c>
      <c r="H903" s="229"/>
      <c r="K903" s="115"/>
    </row>
    <row r="904" spans="2:11" ht="15" customHeight="1" x14ac:dyDescent="0.25">
      <c r="B904" s="239" t="s">
        <v>572</v>
      </c>
      <c r="C904" s="312" t="s">
        <v>573</v>
      </c>
      <c r="D904" s="313"/>
      <c r="E904" s="314"/>
      <c r="F904" s="225">
        <f>F932</f>
        <v>15000</v>
      </c>
      <c r="G904" s="225">
        <f>G932</f>
        <v>20000</v>
      </c>
      <c r="H904" s="229">
        <f t="shared" si="92"/>
        <v>133.33333333333331</v>
      </c>
      <c r="K904" s="115"/>
    </row>
    <row r="905" spans="2:11" ht="23.25" x14ac:dyDescent="0.25">
      <c r="B905" s="187" t="s">
        <v>539</v>
      </c>
      <c r="C905" s="315" t="s">
        <v>540</v>
      </c>
      <c r="D905" s="315"/>
      <c r="E905" s="315"/>
      <c r="F905" s="123">
        <f>F906+F916+F930</f>
        <v>334000</v>
      </c>
      <c r="G905" s="179">
        <f>G906+G916+G930</f>
        <v>296862.07999999996</v>
      </c>
      <c r="H905" s="133">
        <f>G905/F905*100</f>
        <v>88.88086227544909</v>
      </c>
    </row>
    <row r="906" spans="2:11" ht="23.25" x14ac:dyDescent="0.25">
      <c r="B906" s="188" t="s">
        <v>541</v>
      </c>
      <c r="C906" s="311" t="s">
        <v>80</v>
      </c>
      <c r="D906" s="311"/>
      <c r="E906" s="311"/>
      <c r="F906" s="163">
        <f>F908+F910+F912+F914</f>
        <v>258000</v>
      </c>
      <c r="G906" s="181">
        <f>G908+G910+G912+G914</f>
        <v>257963.29</v>
      </c>
      <c r="H906" s="182">
        <f>G906/F906*100</f>
        <v>99.98577131782946</v>
      </c>
    </row>
    <row r="907" spans="2:11" x14ac:dyDescent="0.25">
      <c r="B907" s="235" t="s">
        <v>569</v>
      </c>
      <c r="C907" s="303" t="s">
        <v>155</v>
      </c>
      <c r="D907" s="303"/>
      <c r="E907" s="303"/>
      <c r="F907" s="219">
        <v>258000</v>
      </c>
      <c r="G907" s="217">
        <v>257963.29</v>
      </c>
      <c r="H907" s="229">
        <f>G907/F907*100</f>
        <v>99.98577131782946</v>
      </c>
    </row>
    <row r="908" spans="2:11" x14ac:dyDescent="0.25">
      <c r="B908" s="189">
        <v>311</v>
      </c>
      <c r="C908" s="306" t="s">
        <v>76</v>
      </c>
      <c r="D908" s="306"/>
      <c r="E908" s="306"/>
      <c r="F908" s="17">
        <v>170000</v>
      </c>
      <c r="G908" s="22">
        <f>SUM(G909)</f>
        <v>225835.98</v>
      </c>
      <c r="H908" s="77">
        <f>G908/F908*100</f>
        <v>132.84469411764707</v>
      </c>
    </row>
    <row r="909" spans="2:11" x14ac:dyDescent="0.25">
      <c r="B909" s="189">
        <v>3111</v>
      </c>
      <c r="C909" s="306" t="s">
        <v>339</v>
      </c>
      <c r="D909" s="306"/>
      <c r="E909" s="306"/>
      <c r="F909" s="17"/>
      <c r="G909" s="22">
        <v>225835.98</v>
      </c>
      <c r="H909" s="77"/>
    </row>
    <row r="910" spans="2:11" x14ac:dyDescent="0.25">
      <c r="B910" s="189">
        <v>312</v>
      </c>
      <c r="C910" s="306" t="s">
        <v>78</v>
      </c>
      <c r="D910" s="306"/>
      <c r="E910" s="306"/>
      <c r="F910" s="17">
        <v>7000</v>
      </c>
      <c r="G910" s="22">
        <f>SUM(G911)</f>
        <v>6500</v>
      </c>
      <c r="H910" s="77">
        <f>G910/F910*100</f>
        <v>92.857142857142861</v>
      </c>
    </row>
    <row r="911" spans="2:11" x14ac:dyDescent="0.25">
      <c r="B911" s="189">
        <v>3121</v>
      </c>
      <c r="C911" s="306" t="s">
        <v>78</v>
      </c>
      <c r="D911" s="306"/>
      <c r="E911" s="306"/>
      <c r="F911" s="17"/>
      <c r="G911" s="22">
        <v>6500</v>
      </c>
      <c r="H911" s="77"/>
    </row>
    <row r="912" spans="2:11" x14ac:dyDescent="0.25">
      <c r="B912" s="189">
        <v>313</v>
      </c>
      <c r="C912" s="306" t="s">
        <v>132</v>
      </c>
      <c r="D912" s="306"/>
      <c r="E912" s="306"/>
      <c r="F912" s="17">
        <v>77000</v>
      </c>
      <c r="G912" s="22">
        <f>SUM(G913)</f>
        <v>21327.31</v>
      </c>
      <c r="H912" s="77">
        <f>G912/F912*100</f>
        <v>27.697805194805198</v>
      </c>
    </row>
    <row r="913" spans="2:11" ht="24.75" customHeight="1" x14ac:dyDescent="0.25">
      <c r="B913" s="189">
        <v>3132</v>
      </c>
      <c r="C913" s="306" t="s">
        <v>79</v>
      </c>
      <c r="D913" s="306"/>
      <c r="E913" s="306"/>
      <c r="F913" s="17"/>
      <c r="G913" s="22">
        <v>21327.31</v>
      </c>
      <c r="H913" s="77"/>
    </row>
    <row r="914" spans="2:11" x14ac:dyDescent="0.25">
      <c r="B914" s="189">
        <v>321</v>
      </c>
      <c r="C914" s="306" t="s">
        <v>82</v>
      </c>
      <c r="D914" s="306"/>
      <c r="E914" s="306"/>
      <c r="F914" s="17">
        <v>4000</v>
      </c>
      <c r="G914" s="22">
        <f>SUM(G915)</f>
        <v>4300</v>
      </c>
      <c r="H914" s="77">
        <f>G914/F914*100</f>
        <v>107.5</v>
      </c>
    </row>
    <row r="915" spans="2:11" x14ac:dyDescent="0.25">
      <c r="B915" s="189">
        <v>3213</v>
      </c>
      <c r="C915" s="305" t="s">
        <v>85</v>
      </c>
      <c r="D915" s="306"/>
      <c r="E915" s="307"/>
      <c r="F915" s="17"/>
      <c r="G915" s="22">
        <v>4300</v>
      </c>
      <c r="H915" s="77"/>
    </row>
    <row r="916" spans="2:11" ht="23.25" x14ac:dyDescent="0.25">
      <c r="B916" s="188" t="s">
        <v>542</v>
      </c>
      <c r="C916" s="311" t="s">
        <v>518</v>
      </c>
      <c r="D916" s="311"/>
      <c r="E916" s="311"/>
      <c r="F916" s="163">
        <f>F919+F923+F928</f>
        <v>46000</v>
      </c>
      <c r="G916" s="181">
        <f>G919+G923+G928</f>
        <v>17447.510000000002</v>
      </c>
      <c r="H916" s="182">
        <f>G916/F916*100</f>
        <v>37.929369565217399</v>
      </c>
    </row>
    <row r="917" spans="2:11" x14ac:dyDescent="0.25">
      <c r="B917" s="235" t="s">
        <v>569</v>
      </c>
      <c r="C917" s="303" t="s">
        <v>155</v>
      </c>
      <c r="D917" s="303"/>
      <c r="E917" s="303"/>
      <c r="F917" s="219">
        <v>40000</v>
      </c>
      <c r="G917" s="217">
        <v>14547.51</v>
      </c>
      <c r="H917" s="229">
        <f>G917/F917*100</f>
        <v>36.368775000000007</v>
      </c>
    </row>
    <row r="918" spans="2:11" x14ac:dyDescent="0.25">
      <c r="B918" s="235" t="s">
        <v>578</v>
      </c>
      <c r="C918" s="302" t="s">
        <v>156</v>
      </c>
      <c r="D918" s="303"/>
      <c r="E918" s="304"/>
      <c r="F918" s="219">
        <v>6000</v>
      </c>
      <c r="G918" s="217">
        <v>2900</v>
      </c>
      <c r="H918" s="229">
        <f>G918/F918*100</f>
        <v>48.333333333333336</v>
      </c>
    </row>
    <row r="919" spans="2:11" x14ac:dyDescent="0.25">
      <c r="B919" s="189">
        <v>322</v>
      </c>
      <c r="C919" s="306" t="s">
        <v>87</v>
      </c>
      <c r="D919" s="306"/>
      <c r="E919" s="306"/>
      <c r="F919" s="17">
        <v>18000</v>
      </c>
      <c r="G919" s="22">
        <f>SUM(G920:G922)</f>
        <v>4739.7800000000007</v>
      </c>
      <c r="H919" s="77">
        <f>G919/F919*100</f>
        <v>26.332111111111118</v>
      </c>
    </row>
    <row r="920" spans="2:11" ht="22.5" customHeight="1" x14ac:dyDescent="0.25">
      <c r="B920" s="189">
        <v>3221</v>
      </c>
      <c r="C920" s="306" t="s">
        <v>88</v>
      </c>
      <c r="D920" s="306"/>
      <c r="E920" s="306"/>
      <c r="F920" s="17"/>
      <c r="G920" s="22">
        <v>1432.21</v>
      </c>
      <c r="H920" s="77"/>
    </row>
    <row r="921" spans="2:11" ht="16.5" customHeight="1" x14ac:dyDescent="0.25">
      <c r="B921" s="189">
        <v>3222</v>
      </c>
      <c r="C921" s="305" t="s">
        <v>91</v>
      </c>
      <c r="D921" s="306"/>
      <c r="E921" s="307"/>
      <c r="F921" s="17"/>
      <c r="G921" s="22">
        <v>418.23</v>
      </c>
      <c r="H921" s="77"/>
    </row>
    <row r="922" spans="2:11" ht="16.5" customHeight="1" x14ac:dyDescent="0.25">
      <c r="B922" s="189">
        <v>3223</v>
      </c>
      <c r="C922" s="305" t="s">
        <v>186</v>
      </c>
      <c r="D922" s="306"/>
      <c r="E922" s="307"/>
      <c r="F922" s="17"/>
      <c r="G922" s="22">
        <v>2889.34</v>
      </c>
      <c r="H922" s="77"/>
    </row>
    <row r="923" spans="2:11" x14ac:dyDescent="0.25">
      <c r="B923" s="189">
        <v>323</v>
      </c>
      <c r="C923" s="306" t="s">
        <v>93</v>
      </c>
      <c r="D923" s="306"/>
      <c r="E923" s="306"/>
      <c r="F923" s="17">
        <v>26000</v>
      </c>
      <c r="G923" s="22">
        <f>SUM(G924:G927)</f>
        <v>11271.130000000001</v>
      </c>
      <c r="H923" s="77">
        <f>G923/F923*100</f>
        <v>43.350500000000004</v>
      </c>
    </row>
    <row r="924" spans="2:11" x14ac:dyDescent="0.25">
      <c r="B924" s="189">
        <v>3231</v>
      </c>
      <c r="C924" s="306" t="s">
        <v>94</v>
      </c>
      <c r="D924" s="306"/>
      <c r="E924" s="306"/>
      <c r="F924" s="17"/>
      <c r="G924" s="22">
        <v>4725.45</v>
      </c>
      <c r="H924" s="77"/>
      <c r="K924" s="115"/>
    </row>
    <row r="925" spans="2:11" x14ac:dyDescent="0.25">
      <c r="B925" s="189">
        <v>3233</v>
      </c>
      <c r="C925" s="306" t="s">
        <v>96</v>
      </c>
      <c r="D925" s="306"/>
      <c r="E925" s="306"/>
      <c r="F925" s="17"/>
      <c r="G925" s="22">
        <v>1920</v>
      </c>
      <c r="H925" s="77"/>
    </row>
    <row r="926" spans="2:11" x14ac:dyDescent="0.25">
      <c r="B926" s="189">
        <v>3238</v>
      </c>
      <c r="C926" s="306" t="s">
        <v>101</v>
      </c>
      <c r="D926" s="306"/>
      <c r="E926" s="306"/>
      <c r="F926" s="17"/>
      <c r="G926" s="22">
        <v>3890.56</v>
      </c>
      <c r="H926" s="77"/>
    </row>
    <row r="927" spans="2:11" x14ac:dyDescent="0.25">
      <c r="B927" s="189">
        <v>3239</v>
      </c>
      <c r="C927" s="305" t="s">
        <v>621</v>
      </c>
      <c r="D927" s="306"/>
      <c r="E927" s="307"/>
      <c r="F927" s="17"/>
      <c r="G927" s="22">
        <v>735.12</v>
      </c>
      <c r="H927" s="77"/>
    </row>
    <row r="928" spans="2:11" x14ac:dyDescent="0.25">
      <c r="B928" s="189">
        <v>343</v>
      </c>
      <c r="C928" s="306" t="s">
        <v>112</v>
      </c>
      <c r="D928" s="306"/>
      <c r="E928" s="306"/>
      <c r="F928" s="17">
        <v>2000</v>
      </c>
      <c r="G928" s="22">
        <f>SUM(G929)</f>
        <v>1436.6</v>
      </c>
      <c r="H928" s="77">
        <f>G928/F928*100</f>
        <v>71.83</v>
      </c>
    </row>
    <row r="929" spans="2:11" ht="23.25" customHeight="1" x14ac:dyDescent="0.25">
      <c r="B929" s="189">
        <v>3431</v>
      </c>
      <c r="C929" s="306" t="s">
        <v>113</v>
      </c>
      <c r="D929" s="306"/>
      <c r="E929" s="306"/>
      <c r="F929" s="17"/>
      <c r="G929" s="22">
        <v>1436.6</v>
      </c>
      <c r="H929" s="77"/>
    </row>
    <row r="930" spans="2:11" ht="32.25" customHeight="1" x14ac:dyDescent="0.25">
      <c r="B930" s="188" t="s">
        <v>543</v>
      </c>
      <c r="C930" s="311" t="s">
        <v>544</v>
      </c>
      <c r="D930" s="311"/>
      <c r="E930" s="311"/>
      <c r="F930" s="163">
        <f>F933</f>
        <v>30000</v>
      </c>
      <c r="G930" s="181">
        <f>G933</f>
        <v>21451.279999999999</v>
      </c>
      <c r="H930" s="182">
        <f>G930/F930*100</f>
        <v>71.504266666666666</v>
      </c>
    </row>
    <row r="931" spans="2:11" x14ac:dyDescent="0.25">
      <c r="B931" s="235" t="s">
        <v>569</v>
      </c>
      <c r="C931" s="302" t="s">
        <v>155</v>
      </c>
      <c r="D931" s="303"/>
      <c r="E931" s="304"/>
      <c r="F931" s="219">
        <v>15000</v>
      </c>
      <c r="G931" s="217">
        <v>1451.28</v>
      </c>
      <c r="H931" s="229">
        <f>G931/F931*100</f>
        <v>9.6752000000000002</v>
      </c>
    </row>
    <row r="932" spans="2:11" x14ac:dyDescent="0.25">
      <c r="B932" s="235" t="s">
        <v>572</v>
      </c>
      <c r="C932" s="303" t="s">
        <v>573</v>
      </c>
      <c r="D932" s="303"/>
      <c r="E932" s="303"/>
      <c r="F932" s="219">
        <v>15000</v>
      </c>
      <c r="G932" s="217">
        <v>20000</v>
      </c>
      <c r="H932" s="229">
        <f>G932/F932*100</f>
        <v>133.33333333333331</v>
      </c>
    </row>
    <row r="933" spans="2:11" ht="24" customHeight="1" x14ac:dyDescent="0.25">
      <c r="B933" s="189">
        <v>424</v>
      </c>
      <c r="C933" s="306" t="s">
        <v>144</v>
      </c>
      <c r="D933" s="306"/>
      <c r="E933" s="306"/>
      <c r="F933" s="17">
        <v>30000</v>
      </c>
      <c r="G933" s="22">
        <f>SUM(G934)</f>
        <v>21451.279999999999</v>
      </c>
      <c r="H933" s="77">
        <f>G933/F933*100</f>
        <v>71.504266666666666</v>
      </c>
    </row>
    <row r="934" spans="2:11" x14ac:dyDescent="0.25">
      <c r="B934" s="189">
        <v>4241</v>
      </c>
      <c r="C934" s="306" t="s">
        <v>545</v>
      </c>
      <c r="D934" s="306"/>
      <c r="E934" s="306"/>
      <c r="F934" s="17"/>
      <c r="G934" s="22">
        <v>21451.279999999999</v>
      </c>
      <c r="H934" s="77"/>
    </row>
    <row r="935" spans="2:11" ht="21.75" customHeight="1" x14ac:dyDescent="0.25">
      <c r="B935" s="185" t="s">
        <v>546</v>
      </c>
      <c r="C935" s="330" t="s">
        <v>304</v>
      </c>
      <c r="D935" s="330"/>
      <c r="E935" s="330"/>
      <c r="F935" s="47">
        <f>F937</f>
        <v>5000</v>
      </c>
      <c r="G935" s="76">
        <f>G937</f>
        <v>5000</v>
      </c>
      <c r="H935" s="177">
        <f t="shared" ref="H935:H940" si="93">G935/F935*100</f>
        <v>100</v>
      </c>
    </row>
    <row r="936" spans="2:11" x14ac:dyDescent="0.25">
      <c r="B936" s="239" t="s">
        <v>569</v>
      </c>
      <c r="C936" s="312" t="s">
        <v>155</v>
      </c>
      <c r="D936" s="313"/>
      <c r="E936" s="314"/>
      <c r="F936" s="225">
        <f>F939</f>
        <v>5000</v>
      </c>
      <c r="G936" s="225">
        <f>G939</f>
        <v>5000</v>
      </c>
      <c r="H936" s="227">
        <f t="shared" si="93"/>
        <v>100</v>
      </c>
    </row>
    <row r="937" spans="2:11" ht="21" customHeight="1" x14ac:dyDescent="0.25">
      <c r="B937" s="187" t="s">
        <v>547</v>
      </c>
      <c r="C937" s="315" t="s">
        <v>548</v>
      </c>
      <c r="D937" s="315"/>
      <c r="E937" s="315"/>
      <c r="F937" s="123">
        <f>F938</f>
        <v>5000</v>
      </c>
      <c r="G937" s="179">
        <f>G938</f>
        <v>5000</v>
      </c>
      <c r="H937" s="133">
        <f t="shared" si="93"/>
        <v>100</v>
      </c>
    </row>
    <row r="938" spans="2:11" ht="23.25" x14ac:dyDescent="0.25">
      <c r="B938" s="188" t="s">
        <v>549</v>
      </c>
      <c r="C938" s="311" t="s">
        <v>550</v>
      </c>
      <c r="D938" s="311"/>
      <c r="E938" s="311"/>
      <c r="F938" s="163">
        <f>F940</f>
        <v>5000</v>
      </c>
      <c r="G938" s="181">
        <f>G940</f>
        <v>5000</v>
      </c>
      <c r="H938" s="182">
        <f t="shared" si="93"/>
        <v>100</v>
      </c>
    </row>
    <row r="939" spans="2:11" x14ac:dyDescent="0.25">
      <c r="B939" s="235" t="s">
        <v>569</v>
      </c>
      <c r="C939" s="303" t="s">
        <v>155</v>
      </c>
      <c r="D939" s="303"/>
      <c r="E939" s="303"/>
      <c r="F939" s="219">
        <v>5000</v>
      </c>
      <c r="G939" s="217">
        <v>5000</v>
      </c>
      <c r="H939" s="229">
        <f t="shared" si="93"/>
        <v>100</v>
      </c>
    </row>
    <row r="940" spans="2:11" x14ac:dyDescent="0.25">
      <c r="B940" s="189">
        <v>323</v>
      </c>
      <c r="C940" s="306" t="s">
        <v>93</v>
      </c>
      <c r="D940" s="306"/>
      <c r="E940" s="306"/>
      <c r="F940" s="17">
        <v>5000</v>
      </c>
      <c r="G940" s="22">
        <f>SUM(G941)</f>
        <v>5000</v>
      </c>
      <c r="H940" s="77">
        <f t="shared" si="93"/>
        <v>100</v>
      </c>
    </row>
    <row r="941" spans="2:11" x14ac:dyDescent="0.25">
      <c r="B941" s="189">
        <v>3239</v>
      </c>
      <c r="C941" s="306" t="s">
        <v>102</v>
      </c>
      <c r="D941" s="306"/>
      <c r="E941" s="306"/>
      <c r="F941" s="17"/>
      <c r="G941" s="22">
        <v>5000</v>
      </c>
      <c r="H941" s="77"/>
    </row>
    <row r="942" spans="2:11" ht="23.25" x14ac:dyDescent="0.25">
      <c r="B942" s="192" t="s">
        <v>551</v>
      </c>
      <c r="C942" s="338" t="s">
        <v>552</v>
      </c>
      <c r="D942" s="338"/>
      <c r="E942" s="338"/>
      <c r="F942" s="121">
        <f>F943</f>
        <v>190000</v>
      </c>
      <c r="G942" s="174">
        <f>G943</f>
        <v>178866.17</v>
      </c>
      <c r="H942" s="175">
        <f>G942/F942*100</f>
        <v>94.140089473684213</v>
      </c>
    </row>
    <row r="943" spans="2:11" ht="21.75" customHeight="1" x14ac:dyDescent="0.25">
      <c r="B943" s="185" t="s">
        <v>553</v>
      </c>
      <c r="C943" s="330" t="s">
        <v>308</v>
      </c>
      <c r="D943" s="330"/>
      <c r="E943" s="330"/>
      <c r="F943" s="47">
        <f>F947</f>
        <v>190000</v>
      </c>
      <c r="G943" s="76">
        <f>G947</f>
        <v>178866.17</v>
      </c>
      <c r="H943" s="177">
        <f>G943/F943*100</f>
        <v>94.140089473684213</v>
      </c>
      <c r="K943" s="115"/>
    </row>
    <row r="944" spans="2:11" x14ac:dyDescent="0.25">
      <c r="B944" s="239" t="s">
        <v>569</v>
      </c>
      <c r="C944" s="312" t="s">
        <v>155</v>
      </c>
      <c r="D944" s="313"/>
      <c r="E944" s="314"/>
      <c r="F944" s="225">
        <f t="shared" ref="F944:G946" si="94">F949</f>
        <v>60000</v>
      </c>
      <c r="G944" s="225">
        <f>G949</f>
        <v>30958.97</v>
      </c>
      <c r="H944" s="229">
        <f>G944/F944*100</f>
        <v>51.598283333333342</v>
      </c>
      <c r="K944" s="115"/>
    </row>
    <row r="945" spans="2:11" x14ac:dyDescent="0.25">
      <c r="B945" s="239" t="s">
        <v>576</v>
      </c>
      <c r="C945" s="312" t="s">
        <v>157</v>
      </c>
      <c r="D945" s="313"/>
      <c r="E945" s="314"/>
      <c r="F945" s="225">
        <f t="shared" si="94"/>
        <v>110000</v>
      </c>
      <c r="G945" s="225">
        <f>G950</f>
        <v>137907.20000000001</v>
      </c>
      <c r="H945" s="229"/>
    </row>
    <row r="946" spans="2:11" x14ac:dyDescent="0.25">
      <c r="B946" s="239" t="s">
        <v>579</v>
      </c>
      <c r="C946" s="224" t="s">
        <v>158</v>
      </c>
      <c r="D946" s="224"/>
      <c r="E946" s="224"/>
      <c r="F946" s="225">
        <f t="shared" si="94"/>
        <v>20000</v>
      </c>
      <c r="G946" s="225">
        <f t="shared" si="94"/>
        <v>10000</v>
      </c>
      <c r="H946" s="229">
        <f>G946/F946*100</f>
        <v>50</v>
      </c>
    </row>
    <row r="947" spans="2:11" ht="23.25" x14ac:dyDescent="0.25">
      <c r="B947" s="187" t="s">
        <v>555</v>
      </c>
      <c r="C947" s="315" t="s">
        <v>554</v>
      </c>
      <c r="D947" s="315"/>
      <c r="E947" s="315"/>
      <c r="F947" s="123">
        <f>F948</f>
        <v>190000</v>
      </c>
      <c r="G947" s="179">
        <f>G948</f>
        <v>178866.17</v>
      </c>
      <c r="H947" s="133">
        <f>G947/F947*100</f>
        <v>94.140089473684213</v>
      </c>
    </row>
    <row r="948" spans="2:11" ht="23.25" x14ac:dyDescent="0.25">
      <c r="B948" s="188" t="s">
        <v>556</v>
      </c>
      <c r="C948" s="311" t="s">
        <v>557</v>
      </c>
      <c r="D948" s="311"/>
      <c r="E948" s="311"/>
      <c r="F948" s="163">
        <f>F952+F956</f>
        <v>190000</v>
      </c>
      <c r="G948" s="181">
        <f>G952+G954+G956</f>
        <v>178866.17</v>
      </c>
      <c r="H948" s="182">
        <f>G948/F948*100</f>
        <v>94.140089473684213</v>
      </c>
    </row>
    <row r="949" spans="2:11" x14ac:dyDescent="0.25">
      <c r="B949" s="235" t="s">
        <v>569</v>
      </c>
      <c r="C949" s="303" t="s">
        <v>155</v>
      </c>
      <c r="D949" s="303"/>
      <c r="E949" s="303"/>
      <c r="F949" s="219">
        <v>60000</v>
      </c>
      <c r="G949" s="217">
        <f>G948-G950-G951</f>
        <v>30958.97</v>
      </c>
      <c r="H949" s="229">
        <f>G949/F949*100</f>
        <v>51.598283333333342</v>
      </c>
      <c r="K949" s="115"/>
    </row>
    <row r="950" spans="2:11" x14ac:dyDescent="0.25">
      <c r="B950" s="235" t="s">
        <v>576</v>
      </c>
      <c r="C950" s="302" t="s">
        <v>157</v>
      </c>
      <c r="D950" s="303"/>
      <c r="E950" s="304"/>
      <c r="F950" s="219">
        <v>110000</v>
      </c>
      <c r="G950" s="217">
        <v>137907.20000000001</v>
      </c>
      <c r="H950" s="229"/>
    </row>
    <row r="951" spans="2:11" x14ac:dyDescent="0.25">
      <c r="B951" s="235" t="s">
        <v>579</v>
      </c>
      <c r="C951" s="214" t="s">
        <v>158</v>
      </c>
      <c r="D951" s="214"/>
      <c r="E951" s="214"/>
      <c r="F951" s="219">
        <v>20000</v>
      </c>
      <c r="G951" s="217">
        <v>10000</v>
      </c>
      <c r="H951" s="229"/>
      <c r="K951" s="115"/>
    </row>
    <row r="952" spans="2:11" x14ac:dyDescent="0.25">
      <c r="B952" s="189">
        <v>322</v>
      </c>
      <c r="C952" s="306" t="s">
        <v>87</v>
      </c>
      <c r="D952" s="306"/>
      <c r="E952" s="306"/>
      <c r="F952" s="17">
        <v>130000</v>
      </c>
      <c r="G952" s="22">
        <f>SUM(G953)</f>
        <v>119277.2</v>
      </c>
      <c r="H952" s="77">
        <f>G952/F952*100</f>
        <v>91.751692307692295</v>
      </c>
      <c r="K952" s="115"/>
    </row>
    <row r="953" spans="2:11" x14ac:dyDescent="0.25">
      <c r="B953" s="189">
        <v>3223</v>
      </c>
      <c r="C953" s="306" t="s">
        <v>89</v>
      </c>
      <c r="D953" s="306"/>
      <c r="E953" s="306"/>
      <c r="F953" s="17"/>
      <c r="G953" s="22">
        <v>119277.2</v>
      </c>
      <c r="H953" s="77"/>
      <c r="K953" s="115"/>
    </row>
    <row r="954" spans="2:11" x14ac:dyDescent="0.25">
      <c r="B954" s="189">
        <v>323</v>
      </c>
      <c r="C954" s="305" t="s">
        <v>93</v>
      </c>
      <c r="D954" s="306"/>
      <c r="E954" s="307"/>
      <c r="F954" s="17"/>
      <c r="G954" s="22">
        <f>SUM(G955)</f>
        <v>18630</v>
      </c>
      <c r="H954" s="77"/>
      <c r="K954" s="252"/>
    </row>
    <row r="955" spans="2:11" x14ac:dyDescent="0.25">
      <c r="B955" s="189">
        <v>3239</v>
      </c>
      <c r="C955" s="305" t="s">
        <v>621</v>
      </c>
      <c r="D955" s="306"/>
      <c r="E955" s="307"/>
      <c r="F955" s="17"/>
      <c r="G955" s="22">
        <v>18630</v>
      </c>
      <c r="H955" s="77"/>
    </row>
    <row r="956" spans="2:11" x14ac:dyDescent="0.25">
      <c r="B956" s="189">
        <v>381</v>
      </c>
      <c r="C956" s="306" t="s">
        <v>53</v>
      </c>
      <c r="D956" s="306"/>
      <c r="E956" s="306"/>
      <c r="F956" s="17">
        <v>60000</v>
      </c>
      <c r="G956" s="22">
        <f>SUM(G957)</f>
        <v>40958.97</v>
      </c>
      <c r="H956" s="77">
        <f>G956/F956*100</f>
        <v>68.264949999999999</v>
      </c>
      <c r="K956" s="252"/>
    </row>
    <row r="957" spans="2:11" ht="15.75" thickBot="1" x14ac:dyDescent="0.3">
      <c r="B957" s="189">
        <v>3811</v>
      </c>
      <c r="C957" s="306" t="s">
        <v>125</v>
      </c>
      <c r="D957" s="306"/>
      <c r="E957" s="306"/>
      <c r="F957" s="17"/>
      <c r="G957" s="22">
        <v>40958.97</v>
      </c>
      <c r="H957" s="77"/>
    </row>
    <row r="958" spans="2:11" ht="15.75" thickBot="1" x14ac:dyDescent="0.3">
      <c r="B958" s="168"/>
      <c r="C958" s="463" t="s">
        <v>159</v>
      </c>
      <c r="D958" s="463"/>
      <c r="E958" s="464"/>
      <c r="F958" s="169">
        <f>F484+F500+F819+F900+F942</f>
        <v>10723750</v>
      </c>
      <c r="G958" s="170">
        <f>G484+G500+G819+G900+G942</f>
        <v>9347495.5800000001</v>
      </c>
      <c r="H958" s="171">
        <f>G958/F958*100</f>
        <v>87.166295185919111</v>
      </c>
    </row>
    <row r="959" spans="2:11" x14ac:dyDescent="0.25">
      <c r="B959" s="166"/>
      <c r="C959" s="306"/>
      <c r="D959" s="306"/>
      <c r="E959" s="306"/>
      <c r="F959" s="22"/>
      <c r="G959" s="22"/>
      <c r="H959" s="22"/>
    </row>
    <row r="960" spans="2:11" x14ac:dyDescent="0.25">
      <c r="B960" s="363" t="s">
        <v>638</v>
      </c>
      <c r="C960" s="363"/>
      <c r="D960" s="363"/>
      <c r="E960" s="86"/>
      <c r="F960" s="22"/>
      <c r="G960" s="22"/>
      <c r="H960" s="22"/>
    </row>
    <row r="961" spans="1:13" ht="16.5" customHeight="1" x14ac:dyDescent="0.25">
      <c r="B961" s="363" t="s">
        <v>639</v>
      </c>
      <c r="C961" s="363"/>
      <c r="D961" s="363"/>
      <c r="E961" s="296"/>
      <c r="F961" s="22"/>
      <c r="G961" s="22"/>
      <c r="H961" s="22"/>
    </row>
    <row r="962" spans="1:13" ht="16.5" customHeight="1" x14ac:dyDescent="0.25">
      <c r="B962" s="363" t="s">
        <v>640</v>
      </c>
      <c r="C962" s="363"/>
      <c r="D962" s="363"/>
      <c r="E962" s="296"/>
      <c r="F962" s="22"/>
      <c r="G962" s="22"/>
      <c r="H962" s="22"/>
    </row>
    <row r="963" spans="1:13" ht="20.25" x14ac:dyDescent="0.25">
      <c r="B963" s="166"/>
      <c r="C963" s="86"/>
      <c r="D963" s="86"/>
      <c r="E963" s="296"/>
      <c r="F963" s="22"/>
      <c r="G963" s="480" t="s">
        <v>635</v>
      </c>
      <c r="H963" s="480"/>
    </row>
    <row r="964" spans="1:13" x14ac:dyDescent="0.25">
      <c r="B964" s="166"/>
      <c r="C964" s="86"/>
      <c r="D964" s="86"/>
      <c r="E964" s="297"/>
      <c r="F964" s="22"/>
      <c r="G964" s="480" t="s">
        <v>636</v>
      </c>
      <c r="H964" s="480"/>
    </row>
    <row r="965" spans="1:13" x14ac:dyDescent="0.25">
      <c r="A965" s="462"/>
      <c r="B965" s="462"/>
      <c r="C965" s="462"/>
      <c r="D965" s="462"/>
      <c r="E965" s="462"/>
      <c r="F965" s="462"/>
      <c r="G965" s="462"/>
      <c r="H965" s="462"/>
      <c r="I965" s="199"/>
      <c r="J965" s="199"/>
      <c r="K965" s="199"/>
      <c r="L965" s="199"/>
      <c r="M965" s="199"/>
    </row>
  </sheetData>
  <mergeCells count="826">
    <mergeCell ref="C731:E731"/>
    <mergeCell ref="C732:E732"/>
    <mergeCell ref="C740:E740"/>
    <mergeCell ref="C953:E953"/>
    <mergeCell ref="C859:E859"/>
    <mergeCell ref="C877:E877"/>
    <mergeCell ref="C878:E878"/>
    <mergeCell ref="C879:E879"/>
    <mergeCell ref="C880:E880"/>
    <mergeCell ref="C882:E882"/>
    <mergeCell ref="C865:E865"/>
    <mergeCell ref="C867:E867"/>
    <mergeCell ref="C869:E869"/>
    <mergeCell ref="C870:E870"/>
    <mergeCell ref="C886:E886"/>
    <mergeCell ref="C775:E775"/>
    <mergeCell ref="C776:E776"/>
    <mergeCell ref="C804:E804"/>
    <mergeCell ref="C774:E774"/>
    <mergeCell ref="C815:E815"/>
    <mergeCell ref="C816:E816"/>
    <mergeCell ref="C817:E817"/>
    <mergeCell ref="B960:D960"/>
    <mergeCell ref="B961:D961"/>
    <mergeCell ref="C954:E954"/>
    <mergeCell ref="C955:E955"/>
    <mergeCell ref="C764:E764"/>
    <mergeCell ref="C765:E765"/>
    <mergeCell ref="C741:E741"/>
    <mergeCell ref="C742:E742"/>
    <mergeCell ref="C743:E743"/>
    <mergeCell ref="C772:E772"/>
    <mergeCell ref="C773:E773"/>
    <mergeCell ref="C760:E760"/>
    <mergeCell ref="C761:E761"/>
    <mergeCell ref="C762:E762"/>
    <mergeCell ref="C766:E766"/>
    <mergeCell ref="C768:E768"/>
    <mergeCell ref="C769:E769"/>
    <mergeCell ref="C486:E486"/>
    <mergeCell ref="C502:E502"/>
    <mergeCell ref="C503:E503"/>
    <mergeCell ref="C586:E586"/>
    <mergeCell ref="C593:E593"/>
    <mergeCell ref="C600:E600"/>
    <mergeCell ref="C581:E581"/>
    <mergeCell ref="C582:E582"/>
    <mergeCell ref="C494:E494"/>
    <mergeCell ref="C495:E495"/>
    <mergeCell ref="C526:E526"/>
    <mergeCell ref="C525:E525"/>
    <mergeCell ref="C541:E541"/>
    <mergeCell ref="C546:E546"/>
    <mergeCell ref="C559:E559"/>
    <mergeCell ref="C543:E543"/>
    <mergeCell ref="C544:E544"/>
    <mergeCell ref="C545:E545"/>
    <mergeCell ref="C547:E547"/>
    <mergeCell ref="C548:E548"/>
    <mergeCell ref="C524:E524"/>
    <mergeCell ref="C527:E527"/>
    <mergeCell ref="C558:E558"/>
    <mergeCell ref="C560:E560"/>
    <mergeCell ref="C213:E213"/>
    <mergeCell ref="C218:E218"/>
    <mergeCell ref="C229:E229"/>
    <mergeCell ref="C230:E230"/>
    <mergeCell ref="C237:E237"/>
    <mergeCell ref="C238:E238"/>
    <mergeCell ref="C265:E265"/>
    <mergeCell ref="C266:E266"/>
    <mergeCell ref="C234:E234"/>
    <mergeCell ref="C236:E236"/>
    <mergeCell ref="B260:E260"/>
    <mergeCell ref="C263:E263"/>
    <mergeCell ref="C264:E264"/>
    <mergeCell ref="C262:E262"/>
    <mergeCell ref="C235:E235"/>
    <mergeCell ref="C242:E242"/>
    <mergeCell ref="C243:E243"/>
    <mergeCell ref="C244:E244"/>
    <mergeCell ref="C247:E247"/>
    <mergeCell ref="C241:E241"/>
    <mergeCell ref="C245:E245"/>
    <mergeCell ref="C246:E246"/>
    <mergeCell ref="C239:E239"/>
    <mergeCell ref="C240:E240"/>
    <mergeCell ref="C863:E863"/>
    <mergeCell ref="C887:E887"/>
    <mergeCell ref="C868:E868"/>
    <mergeCell ref="C899:E899"/>
    <mergeCell ref="C915:E915"/>
    <mergeCell ref="C927:E927"/>
    <mergeCell ref="C844:E844"/>
    <mergeCell ref="C922:E922"/>
    <mergeCell ref="C881:E881"/>
    <mergeCell ref="C890:E890"/>
    <mergeCell ref="C892:E892"/>
    <mergeCell ref="C898:E898"/>
    <mergeCell ref="C900:E900"/>
    <mergeCell ref="C901:E901"/>
    <mergeCell ref="C905:E905"/>
    <mergeCell ref="C906:E906"/>
    <mergeCell ref="C921:E921"/>
    <mergeCell ref="C549:E549"/>
    <mergeCell ref="C550:E550"/>
    <mergeCell ref="C603:E603"/>
    <mergeCell ref="C604:E604"/>
    <mergeCell ref="C605:E605"/>
    <mergeCell ref="C588:E588"/>
    <mergeCell ref="C589:E589"/>
    <mergeCell ref="C602:E602"/>
    <mergeCell ref="C585:E585"/>
    <mergeCell ref="C587:E587"/>
    <mergeCell ref="C591:E591"/>
    <mergeCell ref="C569:E569"/>
    <mergeCell ref="C571:E571"/>
    <mergeCell ref="C580:E580"/>
    <mergeCell ref="C592:E592"/>
    <mergeCell ref="C590:E590"/>
    <mergeCell ref="C563:E563"/>
    <mergeCell ref="C564:E564"/>
    <mergeCell ref="C565:E565"/>
    <mergeCell ref="C566:E566"/>
    <mergeCell ref="C183:E183"/>
    <mergeCell ref="C184:E184"/>
    <mergeCell ref="C185:E185"/>
    <mergeCell ref="C186:E186"/>
    <mergeCell ref="C187:E187"/>
    <mergeCell ref="C174:E174"/>
    <mergeCell ref="C175:E175"/>
    <mergeCell ref="C176:E176"/>
    <mergeCell ref="C181:E181"/>
    <mergeCell ref="C182:E182"/>
    <mergeCell ref="C821:E821"/>
    <mergeCell ref="C822:E822"/>
    <mergeCell ref="C819:E819"/>
    <mergeCell ref="C820:E820"/>
    <mergeCell ref="C823:E823"/>
    <mergeCell ref="C834:E834"/>
    <mergeCell ref="C835:E835"/>
    <mergeCell ref="C840:E840"/>
    <mergeCell ref="C836:E836"/>
    <mergeCell ref="C833:E833"/>
    <mergeCell ref="C829:E829"/>
    <mergeCell ref="C831:E831"/>
    <mergeCell ref="C832:E832"/>
    <mergeCell ref="C825:E825"/>
    <mergeCell ref="C826:E826"/>
    <mergeCell ref="C837:E837"/>
    <mergeCell ref="C818:E818"/>
    <mergeCell ref="C827:E827"/>
    <mergeCell ref="C830:E830"/>
    <mergeCell ref="C824:E824"/>
    <mergeCell ref="A1:J2"/>
    <mergeCell ref="A5:J5"/>
    <mergeCell ref="A8:J8"/>
    <mergeCell ref="C873:E873"/>
    <mergeCell ref="C866:E866"/>
    <mergeCell ref="C555:E555"/>
    <mergeCell ref="C556:E556"/>
    <mergeCell ref="C557:E557"/>
    <mergeCell ref="C210:E210"/>
    <mergeCell ref="C211:E211"/>
    <mergeCell ref="C212:E212"/>
    <mergeCell ref="C267:E267"/>
    <mergeCell ref="C177:E177"/>
    <mergeCell ref="C178:E178"/>
    <mergeCell ref="C179:E179"/>
    <mergeCell ref="C180:E180"/>
    <mergeCell ref="C188:E188"/>
    <mergeCell ref="C189:E189"/>
    <mergeCell ref="C838:E838"/>
    <mergeCell ref="C839:E839"/>
    <mergeCell ref="C904:E904"/>
    <mergeCell ref="C948:E948"/>
    <mergeCell ref="C950:E950"/>
    <mergeCell ref="C945:E945"/>
    <mergeCell ref="C930:E930"/>
    <mergeCell ref="C932:E932"/>
    <mergeCell ref="C933:E933"/>
    <mergeCell ref="C934:E934"/>
    <mergeCell ref="C949:E949"/>
    <mergeCell ref="C957:E957"/>
    <mergeCell ref="C958:E958"/>
    <mergeCell ref="C959:E959"/>
    <mergeCell ref="C937:E937"/>
    <mergeCell ref="C938:E938"/>
    <mergeCell ref="C956:E956"/>
    <mergeCell ref="C952:E952"/>
    <mergeCell ref="C939:E939"/>
    <mergeCell ref="C940:E940"/>
    <mergeCell ref="C941:E941"/>
    <mergeCell ref="C942:E942"/>
    <mergeCell ref="C943:E943"/>
    <mergeCell ref="C947:E947"/>
    <mergeCell ref="C924:E924"/>
    <mergeCell ref="C925:E925"/>
    <mergeCell ref="C926:E926"/>
    <mergeCell ref="C928:E928"/>
    <mergeCell ref="A965:H965"/>
    <mergeCell ref="C936:E936"/>
    <mergeCell ref="B962:D962"/>
    <mergeCell ref="G963:H963"/>
    <mergeCell ref="G964:H964"/>
    <mergeCell ref="C910:E910"/>
    <mergeCell ref="C911:E911"/>
    <mergeCell ref="C916:E916"/>
    <mergeCell ref="C917:E917"/>
    <mergeCell ref="C884:E884"/>
    <mergeCell ref="C902:E902"/>
    <mergeCell ref="C908:E908"/>
    <mergeCell ref="C909:E909"/>
    <mergeCell ref="C929:E929"/>
    <mergeCell ref="C935:E935"/>
    <mergeCell ref="C931:E931"/>
    <mergeCell ref="C944:E944"/>
    <mergeCell ref="C907:E907"/>
    <mergeCell ref="C920:E920"/>
    <mergeCell ref="C923:E923"/>
    <mergeCell ref="C872:E872"/>
    <mergeCell ref="C874:E874"/>
    <mergeCell ref="C875:E875"/>
    <mergeCell ref="C876:E876"/>
    <mergeCell ref="C893:E893"/>
    <mergeCell ref="C895:E895"/>
    <mergeCell ref="C896:E896"/>
    <mergeCell ref="C897:E897"/>
    <mergeCell ref="C894:E894"/>
    <mergeCell ref="C883:E883"/>
    <mergeCell ref="C885:E885"/>
    <mergeCell ref="C888:E888"/>
    <mergeCell ref="C889:E889"/>
    <mergeCell ref="C891:E891"/>
    <mergeCell ref="C608:E608"/>
    <mergeCell ref="C613:E613"/>
    <mergeCell ref="C614:E614"/>
    <mergeCell ref="C616:E616"/>
    <mergeCell ref="C567:E567"/>
    <mergeCell ref="C568:E568"/>
    <mergeCell ref="C574:E574"/>
    <mergeCell ref="C575:E575"/>
    <mergeCell ref="C576:E576"/>
    <mergeCell ref="C577:E577"/>
    <mergeCell ref="C578:E578"/>
    <mergeCell ref="C579:E579"/>
    <mergeCell ref="C584:E584"/>
    <mergeCell ref="C615:E615"/>
    <mergeCell ref="C596:E596"/>
    <mergeCell ref="C597:E597"/>
    <mergeCell ref="C598:E598"/>
    <mergeCell ref="C601:E601"/>
    <mergeCell ref="C610:E610"/>
    <mergeCell ref="C609:E609"/>
    <mergeCell ref="C594:E594"/>
    <mergeCell ref="C595:E595"/>
    <mergeCell ref="C606:E606"/>
    <mergeCell ref="C607:E607"/>
    <mergeCell ref="C539:E539"/>
    <mergeCell ref="C540:E540"/>
    <mergeCell ref="C763:E763"/>
    <mergeCell ref="C583:E583"/>
    <mergeCell ref="C309:E309"/>
    <mergeCell ref="C310:E310"/>
    <mergeCell ref="C311:E311"/>
    <mergeCell ref="C312:E312"/>
    <mergeCell ref="C313:E313"/>
    <mergeCell ref="C315:E315"/>
    <mergeCell ref="C316:E316"/>
    <mergeCell ref="C403:E403"/>
    <mergeCell ref="C404:E404"/>
    <mergeCell ref="C380:E380"/>
    <mergeCell ref="C376:E376"/>
    <mergeCell ref="B399:E399"/>
    <mergeCell ref="C401:E401"/>
    <mergeCell ref="C402:E402"/>
    <mergeCell ref="C317:E317"/>
    <mergeCell ref="C318:E318"/>
    <mergeCell ref="C319:E319"/>
    <mergeCell ref="C320:E320"/>
    <mergeCell ref="C321:E321"/>
    <mergeCell ref="C322:E322"/>
    <mergeCell ref="C323:E323"/>
    <mergeCell ref="C324:E324"/>
    <mergeCell ref="C325:E325"/>
    <mergeCell ref="C326:E326"/>
    <mergeCell ref="C285:E285"/>
    <mergeCell ref="C286:E286"/>
    <mergeCell ref="C287:E287"/>
    <mergeCell ref="C306:E306"/>
    <mergeCell ref="C307:E307"/>
    <mergeCell ref="C308:E308"/>
    <mergeCell ref="B305:E305"/>
    <mergeCell ref="B276:E276"/>
    <mergeCell ref="C278:E278"/>
    <mergeCell ref="C279:E279"/>
    <mergeCell ref="C280:E280"/>
    <mergeCell ref="C281:E281"/>
    <mergeCell ref="C284:E284"/>
    <mergeCell ref="C283:E283"/>
    <mergeCell ref="C282:E282"/>
    <mergeCell ref="C248:E248"/>
    <mergeCell ref="C257:E257"/>
    <mergeCell ref="C268:E268"/>
    <mergeCell ref="C269:E269"/>
    <mergeCell ref="C270:E270"/>
    <mergeCell ref="C271:E271"/>
    <mergeCell ref="C226:E226"/>
    <mergeCell ref="C228:E228"/>
    <mergeCell ref="C231:E231"/>
    <mergeCell ref="C232:E232"/>
    <mergeCell ref="C233:E233"/>
    <mergeCell ref="C227:E227"/>
    <mergeCell ref="C224:E224"/>
    <mergeCell ref="C225:E225"/>
    <mergeCell ref="C156:E156"/>
    <mergeCell ref="C167:E167"/>
    <mergeCell ref="C168:E168"/>
    <mergeCell ref="C171:E171"/>
    <mergeCell ref="C219:E219"/>
    <mergeCell ref="C220:E220"/>
    <mergeCell ref="C221:E221"/>
    <mergeCell ref="C222:E222"/>
    <mergeCell ref="C223:E223"/>
    <mergeCell ref="C209:E209"/>
    <mergeCell ref="C214:E214"/>
    <mergeCell ref="C215:E215"/>
    <mergeCell ref="C216:E216"/>
    <mergeCell ref="C217:E217"/>
    <mergeCell ref="C204:E204"/>
    <mergeCell ref="C205:E205"/>
    <mergeCell ref="C206:E206"/>
    <mergeCell ref="C207:E207"/>
    <mergeCell ref="C208:E208"/>
    <mergeCell ref="C197:E197"/>
    <mergeCell ref="C198:E198"/>
    <mergeCell ref="C199:E199"/>
    <mergeCell ref="C200:E200"/>
    <mergeCell ref="C203:E203"/>
    <mergeCell ref="C190:E190"/>
    <mergeCell ref="C191:E191"/>
    <mergeCell ref="C192:E192"/>
    <mergeCell ref="C193:E193"/>
    <mergeCell ref="C194:E194"/>
    <mergeCell ref="C195:E195"/>
    <mergeCell ref="C196:E196"/>
    <mergeCell ref="C201:E201"/>
    <mergeCell ref="C141:E141"/>
    <mergeCell ref="C135:E135"/>
    <mergeCell ref="C166:E166"/>
    <mergeCell ref="C169:E169"/>
    <mergeCell ref="C170:E170"/>
    <mergeCell ref="C172:E172"/>
    <mergeCell ref="C173:E173"/>
    <mergeCell ref="C161:E161"/>
    <mergeCell ref="C162:E162"/>
    <mergeCell ref="C163:E163"/>
    <mergeCell ref="C164:E164"/>
    <mergeCell ref="C165:E165"/>
    <mergeCell ref="C143:E143"/>
    <mergeCell ref="C94:E94"/>
    <mergeCell ref="C96:E96"/>
    <mergeCell ref="C155:E155"/>
    <mergeCell ref="C157:E157"/>
    <mergeCell ref="C158:E158"/>
    <mergeCell ref="C159:E159"/>
    <mergeCell ref="C160:E160"/>
    <mergeCell ref="C134:E134"/>
    <mergeCell ref="C112:E112"/>
    <mergeCell ref="C150:E150"/>
    <mergeCell ref="C151:E151"/>
    <mergeCell ref="C153:E153"/>
    <mergeCell ref="C154:E154"/>
    <mergeCell ref="C152:E152"/>
    <mergeCell ref="C145:E145"/>
    <mergeCell ref="C146:E146"/>
    <mergeCell ref="C147:E147"/>
    <mergeCell ref="C148:E148"/>
    <mergeCell ref="C149:E149"/>
    <mergeCell ref="C140:E140"/>
    <mergeCell ref="C142:E142"/>
    <mergeCell ref="C136:E136"/>
    <mergeCell ref="C144:E144"/>
    <mergeCell ref="C139:E139"/>
    <mergeCell ref="C75:E75"/>
    <mergeCell ref="C76:E76"/>
    <mergeCell ref="C137:E137"/>
    <mergeCell ref="C138:E138"/>
    <mergeCell ref="C77:E77"/>
    <mergeCell ref="C80:E80"/>
    <mergeCell ref="C88:E88"/>
    <mergeCell ref="C82:E82"/>
    <mergeCell ref="C83:E83"/>
    <mergeCell ref="C84:E84"/>
    <mergeCell ref="C85:E85"/>
    <mergeCell ref="C92:E92"/>
    <mergeCell ref="C133:E133"/>
    <mergeCell ref="C117:E117"/>
    <mergeCell ref="C95:E95"/>
    <mergeCell ref="C101:E101"/>
    <mergeCell ref="C103:E103"/>
    <mergeCell ref="C109:E109"/>
    <mergeCell ref="C113:E113"/>
    <mergeCell ref="C115:E115"/>
    <mergeCell ref="C108:E108"/>
    <mergeCell ref="C110:E110"/>
    <mergeCell ref="C114:E114"/>
    <mergeCell ref="C90:E90"/>
    <mergeCell ref="C60:E60"/>
    <mergeCell ref="C61:E61"/>
    <mergeCell ref="C63:E63"/>
    <mergeCell ref="C64:E64"/>
    <mergeCell ref="C66:E66"/>
    <mergeCell ref="C68:E68"/>
    <mergeCell ref="C71:E71"/>
    <mergeCell ref="C72:E72"/>
    <mergeCell ref="C74:E74"/>
    <mergeCell ref="C62:E62"/>
    <mergeCell ref="C67:E67"/>
    <mergeCell ref="C70:E70"/>
    <mergeCell ref="C73:E73"/>
    <mergeCell ref="C65:E65"/>
    <mergeCell ref="B11:H11"/>
    <mergeCell ref="B28:E28"/>
    <mergeCell ref="B14:E14"/>
    <mergeCell ref="B15:E15"/>
    <mergeCell ref="B16:E16"/>
    <mergeCell ref="B17:H17"/>
    <mergeCell ref="B19:E19"/>
    <mergeCell ref="B20:E20"/>
    <mergeCell ref="B21:H21"/>
    <mergeCell ref="B22:E22"/>
    <mergeCell ref="B27:E27"/>
    <mergeCell ref="C102:E102"/>
    <mergeCell ref="C104:E104"/>
    <mergeCell ref="C105:E105"/>
    <mergeCell ref="B13:E13"/>
    <mergeCell ref="B18:E18"/>
    <mergeCell ref="B33:E33"/>
    <mergeCell ref="B35:E35"/>
    <mergeCell ref="B36:E36"/>
    <mergeCell ref="B37:H37"/>
    <mergeCell ref="C53:E53"/>
    <mergeCell ref="C59:E59"/>
    <mergeCell ref="B38:E38"/>
    <mergeCell ref="B34:E34"/>
    <mergeCell ref="C49:E49"/>
    <mergeCell ref="C50:E50"/>
    <mergeCell ref="C55:E55"/>
    <mergeCell ref="C52:E52"/>
    <mergeCell ref="C54:E54"/>
    <mergeCell ref="C51:E51"/>
    <mergeCell ref="C56:E56"/>
    <mergeCell ref="C79:E79"/>
    <mergeCell ref="C81:E81"/>
    <mergeCell ref="C57:E57"/>
    <mergeCell ref="C58:E58"/>
    <mergeCell ref="C89:E89"/>
    <mergeCell ref="C69:E69"/>
    <mergeCell ref="C78:E78"/>
    <mergeCell ref="C333:E333"/>
    <mergeCell ref="C334:E334"/>
    <mergeCell ref="C335:E335"/>
    <mergeCell ref="C336:E336"/>
    <mergeCell ref="C86:E86"/>
    <mergeCell ref="C87:E87"/>
    <mergeCell ref="C98:E98"/>
    <mergeCell ref="C99:E99"/>
    <mergeCell ref="C107:E107"/>
    <mergeCell ref="C106:E106"/>
    <mergeCell ref="C111:E111"/>
    <mergeCell ref="C116:E116"/>
    <mergeCell ref="C327:E327"/>
    <mergeCell ref="C329:E329"/>
    <mergeCell ref="C330:E330"/>
    <mergeCell ref="C331:E331"/>
    <mergeCell ref="C332:E332"/>
    <mergeCell ref="C91:E91"/>
    <mergeCell ref="C93:E93"/>
    <mergeCell ref="C97:E97"/>
    <mergeCell ref="C100:E100"/>
    <mergeCell ref="C337:E337"/>
    <mergeCell ref="C338:E338"/>
    <mergeCell ref="C339:E339"/>
    <mergeCell ref="C340:E340"/>
    <mergeCell ref="C350:E350"/>
    <mergeCell ref="C351:E351"/>
    <mergeCell ref="C352:E352"/>
    <mergeCell ref="C353:E353"/>
    <mergeCell ref="C341:E341"/>
    <mergeCell ref="C342:E342"/>
    <mergeCell ref="C343:E343"/>
    <mergeCell ref="C344:E344"/>
    <mergeCell ref="C345:E345"/>
    <mergeCell ref="C346:E346"/>
    <mergeCell ref="C347:E347"/>
    <mergeCell ref="C348:E348"/>
    <mergeCell ref="C349:E349"/>
    <mergeCell ref="B358:G358"/>
    <mergeCell ref="B371:G371"/>
    <mergeCell ref="B435:F435"/>
    <mergeCell ref="C360:E360"/>
    <mergeCell ref="C361:E361"/>
    <mergeCell ref="C362:E362"/>
    <mergeCell ref="C363:E363"/>
    <mergeCell ref="C364:E364"/>
    <mergeCell ref="C366:E366"/>
    <mergeCell ref="C373:E373"/>
    <mergeCell ref="C374:E374"/>
    <mergeCell ref="C375:E375"/>
    <mergeCell ref="C405:E405"/>
    <mergeCell ref="C406:E406"/>
    <mergeCell ref="C407:E407"/>
    <mergeCell ref="C421:E421"/>
    <mergeCell ref="C422:E422"/>
    <mergeCell ref="C423:E423"/>
    <mergeCell ref="C424:E424"/>
    <mergeCell ref="C425:E425"/>
    <mergeCell ref="C426:E426"/>
    <mergeCell ref="B420:E420"/>
    <mergeCell ref="B412:E412"/>
    <mergeCell ref="C417:E417"/>
    <mergeCell ref="C437:E437"/>
    <mergeCell ref="C438:E438"/>
    <mergeCell ref="C439:E439"/>
    <mergeCell ref="C440:E440"/>
    <mergeCell ref="C441:E441"/>
    <mergeCell ref="C442:E442"/>
    <mergeCell ref="C443:E443"/>
    <mergeCell ref="C444:E444"/>
    <mergeCell ref="C408:E408"/>
    <mergeCell ref="C409:E409"/>
    <mergeCell ref="C410:E410"/>
    <mergeCell ref="C411:E411"/>
    <mergeCell ref="C418:E418"/>
    <mergeCell ref="C419:E419"/>
    <mergeCell ref="C413:E413"/>
    <mergeCell ref="C414:E414"/>
    <mergeCell ref="C415:E415"/>
    <mergeCell ref="C416:E416"/>
    <mergeCell ref="C485:E485"/>
    <mergeCell ref="C487:E487"/>
    <mergeCell ref="C488:E488"/>
    <mergeCell ref="C490:E490"/>
    <mergeCell ref="C492:E492"/>
    <mergeCell ref="B458:E458"/>
    <mergeCell ref="B431:I431"/>
    <mergeCell ref="B480:F480"/>
    <mergeCell ref="C482:E482"/>
    <mergeCell ref="C483:E483"/>
    <mergeCell ref="C484:E484"/>
    <mergeCell ref="C454:E454"/>
    <mergeCell ref="C455:E455"/>
    <mergeCell ref="C456:E456"/>
    <mergeCell ref="C457:E457"/>
    <mergeCell ref="C445:E445"/>
    <mergeCell ref="C446:E446"/>
    <mergeCell ref="C447:E447"/>
    <mergeCell ref="C448:E448"/>
    <mergeCell ref="C449:E449"/>
    <mergeCell ref="C450:E450"/>
    <mergeCell ref="C451:E451"/>
    <mergeCell ref="C452:E452"/>
    <mergeCell ref="C453:E453"/>
    <mergeCell ref="C537:E537"/>
    <mergeCell ref="C542:E542"/>
    <mergeCell ref="C506:E506"/>
    <mergeCell ref="C507:E507"/>
    <mergeCell ref="C509:E509"/>
    <mergeCell ref="C511:E511"/>
    <mergeCell ref="C513:E513"/>
    <mergeCell ref="C518:E518"/>
    <mergeCell ref="C519:E519"/>
    <mergeCell ref="C520:E520"/>
    <mergeCell ref="C521:E521"/>
    <mergeCell ref="C528:E528"/>
    <mergeCell ref="C530:E530"/>
    <mergeCell ref="C531:E531"/>
    <mergeCell ref="C532:E532"/>
    <mergeCell ref="C533:E533"/>
    <mergeCell ref="C534:E534"/>
    <mergeCell ref="C535:E535"/>
    <mergeCell ref="C536:E536"/>
    <mergeCell ref="C517:E517"/>
    <mergeCell ref="C538:E538"/>
    <mergeCell ref="C529:E529"/>
    <mergeCell ref="C522:E522"/>
    <mergeCell ref="C523:E523"/>
    <mergeCell ref="C686:E686"/>
    <mergeCell ref="C687:E687"/>
    <mergeCell ref="C689:E689"/>
    <mergeCell ref="C690:E690"/>
    <mergeCell ref="C619:E619"/>
    <mergeCell ref="C599:E599"/>
    <mergeCell ref="C620:E620"/>
    <mergeCell ref="C611:E611"/>
    <mergeCell ref="C612:E612"/>
    <mergeCell ref="C632:E632"/>
    <mergeCell ref="C633:E633"/>
    <mergeCell ref="C637:E637"/>
    <mergeCell ref="C638:E638"/>
    <mergeCell ref="C639:E639"/>
    <mergeCell ref="C642:E642"/>
    <mergeCell ref="C660:E660"/>
    <mergeCell ref="C662:E662"/>
    <mergeCell ref="C648:E648"/>
    <mergeCell ref="C643:E643"/>
    <mergeCell ref="C644:E644"/>
    <mergeCell ref="C645:E645"/>
    <mergeCell ref="C647:E647"/>
    <mergeCell ref="C654:E654"/>
    <mergeCell ref="C656:E656"/>
    <mergeCell ref="C734:E734"/>
    <mergeCell ref="C735:E735"/>
    <mergeCell ref="C736:E736"/>
    <mergeCell ref="C737:E737"/>
    <mergeCell ref="C717:E717"/>
    <mergeCell ref="C713:E713"/>
    <mergeCell ref="C714:E714"/>
    <mergeCell ref="C708:E708"/>
    <mergeCell ref="C709:E709"/>
    <mergeCell ref="C710:E710"/>
    <mergeCell ref="C722:E722"/>
    <mergeCell ref="C723:E723"/>
    <mergeCell ref="C724:E724"/>
    <mergeCell ref="C725:E725"/>
    <mergeCell ref="C726:E726"/>
    <mergeCell ref="C727:E727"/>
    <mergeCell ref="C728:E728"/>
    <mergeCell ref="C733:E733"/>
    <mergeCell ref="C711:E711"/>
    <mergeCell ref="C712:E712"/>
    <mergeCell ref="C715:E715"/>
    <mergeCell ref="C716:E716"/>
    <mergeCell ref="C729:E729"/>
    <mergeCell ref="C730:E730"/>
    <mergeCell ref="C688:E688"/>
    <mergeCell ref="C693:E693"/>
    <mergeCell ref="C695:E695"/>
    <mergeCell ref="C701:E701"/>
    <mergeCell ref="C702:E702"/>
    <mergeCell ref="C697:E697"/>
    <mergeCell ref="C696:E696"/>
    <mergeCell ref="C698:E698"/>
    <mergeCell ref="C699:E699"/>
    <mergeCell ref="C700:E700"/>
    <mergeCell ref="C703:E703"/>
    <mergeCell ref="C704:E704"/>
    <mergeCell ref="C705:E705"/>
    <mergeCell ref="C706:E706"/>
    <mergeCell ref="C489:E489"/>
    <mergeCell ref="C491:E491"/>
    <mergeCell ref="C493:E493"/>
    <mergeCell ref="C508:E508"/>
    <mergeCell ref="C510:E510"/>
    <mergeCell ref="C512:E512"/>
    <mergeCell ref="C514:E514"/>
    <mergeCell ref="C515:E515"/>
    <mergeCell ref="C516:E516"/>
    <mergeCell ref="C496:E496"/>
    <mergeCell ref="C497:E497"/>
    <mergeCell ref="C498:E498"/>
    <mergeCell ref="C499:E499"/>
    <mergeCell ref="C500:E500"/>
    <mergeCell ref="C501:E501"/>
    <mergeCell ref="C504:E504"/>
    <mergeCell ref="C691:E691"/>
    <mergeCell ref="C692:E692"/>
    <mergeCell ref="C694:E694"/>
    <mergeCell ref="C683:E683"/>
    <mergeCell ref="C756:E756"/>
    <mergeCell ref="C757:E757"/>
    <mergeCell ref="C758:E758"/>
    <mergeCell ref="C759:E759"/>
    <mergeCell ref="C744:E744"/>
    <mergeCell ref="C745:E745"/>
    <mergeCell ref="C746:E746"/>
    <mergeCell ref="C747:E747"/>
    <mergeCell ref="C748:E748"/>
    <mergeCell ref="C749:E749"/>
    <mergeCell ref="C750:E750"/>
    <mergeCell ref="C751:E751"/>
    <mergeCell ref="C755:E755"/>
    <mergeCell ref="C753:E753"/>
    <mergeCell ref="C754:E754"/>
    <mergeCell ref="C738:E738"/>
    <mergeCell ref="C739:E739"/>
    <mergeCell ref="C718:E718"/>
    <mergeCell ref="C719:E719"/>
    <mergeCell ref="C720:E720"/>
    <mergeCell ref="C721:E721"/>
    <mergeCell ref="C791:E791"/>
    <mergeCell ref="C792:E792"/>
    <mergeCell ref="C793:E793"/>
    <mergeCell ref="C779:E779"/>
    <mergeCell ref="C780:E780"/>
    <mergeCell ref="C777:E777"/>
    <mergeCell ref="C778:E778"/>
    <mergeCell ref="C781:E781"/>
    <mergeCell ref="C782:E782"/>
    <mergeCell ref="C783:E783"/>
    <mergeCell ref="C784:E784"/>
    <mergeCell ref="C785:E785"/>
    <mergeCell ref="C786:E786"/>
    <mergeCell ref="C787:E787"/>
    <mergeCell ref="C770:E770"/>
    <mergeCell ref="C771:E771"/>
    <mergeCell ref="C752:E752"/>
    <mergeCell ref="C788:E788"/>
    <mergeCell ref="C794:E794"/>
    <mergeCell ref="C795:E795"/>
    <mergeCell ref="C796:E796"/>
    <mergeCell ref="C797:E797"/>
    <mergeCell ref="C789:E789"/>
    <mergeCell ref="C790:E790"/>
    <mergeCell ref="C803:E803"/>
    <mergeCell ref="C806:E806"/>
    <mergeCell ref="C808:E808"/>
    <mergeCell ref="C798:E798"/>
    <mergeCell ref="C799:E799"/>
    <mergeCell ref="C800:E800"/>
    <mergeCell ref="C801:E801"/>
    <mergeCell ref="C810:E810"/>
    <mergeCell ref="C811:E811"/>
    <mergeCell ref="C813:E813"/>
    <mergeCell ref="C814:E814"/>
    <mergeCell ref="C802:E802"/>
    <mergeCell ref="C809:E809"/>
    <mergeCell ref="C812:E812"/>
    <mergeCell ref="C805:E805"/>
    <mergeCell ref="C807:E807"/>
    <mergeCell ref="C862:E862"/>
    <mergeCell ref="C843:E843"/>
    <mergeCell ref="C854:E854"/>
    <mergeCell ref="C846:E846"/>
    <mergeCell ref="C849:E849"/>
    <mergeCell ref="C851:E851"/>
    <mergeCell ref="C855:E855"/>
    <mergeCell ref="C856:E856"/>
    <mergeCell ref="C841:E841"/>
    <mergeCell ref="C860:E860"/>
    <mergeCell ref="C850:E850"/>
    <mergeCell ref="C845:E845"/>
    <mergeCell ref="C847:E847"/>
    <mergeCell ref="C848:E848"/>
    <mergeCell ref="C852:E852"/>
    <mergeCell ref="C853:E853"/>
    <mergeCell ref="C861:E861"/>
    <mergeCell ref="C857:E857"/>
    <mergeCell ref="C858:E858"/>
    <mergeCell ref="C842:E842"/>
    <mergeCell ref="C912:E912"/>
    <mergeCell ref="C913:E913"/>
    <mergeCell ref="C914:E914"/>
    <mergeCell ref="C919:E919"/>
    <mergeCell ref="C918:E918"/>
    <mergeCell ref="C767:E767"/>
    <mergeCell ref="C314:E314"/>
    <mergeCell ref="C328:E328"/>
    <mergeCell ref="C365:E365"/>
    <mergeCell ref="C377:E377"/>
    <mergeCell ref="C379:E379"/>
    <mergeCell ref="C551:E551"/>
    <mergeCell ref="C552:E552"/>
    <mergeCell ref="C553:E553"/>
    <mergeCell ref="C554:E554"/>
    <mergeCell ref="C561:E561"/>
    <mergeCell ref="C562:E562"/>
    <mergeCell ref="C570:E570"/>
    <mergeCell ref="C572:E572"/>
    <mergeCell ref="C573:E573"/>
    <mergeCell ref="C663:E663"/>
    <mergeCell ref="C673:E673"/>
    <mergeCell ref="C618:E618"/>
    <mergeCell ref="C664:E664"/>
    <mergeCell ref="C676:E676"/>
    <mergeCell ref="C677:E677"/>
    <mergeCell ref="C665:E665"/>
    <mergeCell ref="C667:E667"/>
    <mergeCell ref="C707:E707"/>
    <mergeCell ref="C631:E631"/>
    <mergeCell ref="C635:E635"/>
    <mergeCell ref="C636:E636"/>
    <mergeCell ref="C685:E685"/>
    <mergeCell ref="C684:E684"/>
    <mergeCell ref="C668:E668"/>
    <mergeCell ref="C666:E666"/>
    <mergeCell ref="C670:E670"/>
    <mergeCell ref="C669:E669"/>
    <mergeCell ref="C682:E682"/>
    <mergeCell ref="C678:E678"/>
    <mergeCell ref="C671:E671"/>
    <mergeCell ref="C672:E672"/>
    <mergeCell ref="C674:E674"/>
    <mergeCell ref="C675:E675"/>
    <mergeCell ref="C680:E680"/>
    <mergeCell ref="C681:E681"/>
    <mergeCell ref="C651:E651"/>
    <mergeCell ref="C657:E657"/>
    <mergeCell ref="C658:E658"/>
    <mergeCell ref="C659:E659"/>
    <mergeCell ref="C649:E649"/>
    <mergeCell ref="C650:E650"/>
    <mergeCell ref="C679:E679"/>
    <mergeCell ref="C378:E378"/>
    <mergeCell ref="C202:E202"/>
    <mergeCell ref="C646:E646"/>
    <mergeCell ref="C661:E661"/>
    <mergeCell ref="C634:E634"/>
    <mergeCell ref="C641:E641"/>
    <mergeCell ref="C640:E640"/>
    <mergeCell ref="C652:E652"/>
    <mergeCell ref="C653:E653"/>
    <mergeCell ref="C505:E505"/>
    <mergeCell ref="C655:E655"/>
    <mergeCell ref="C621:E621"/>
    <mergeCell ref="C622:E622"/>
    <mergeCell ref="C624:E624"/>
    <mergeCell ref="C627:E627"/>
    <mergeCell ref="C617:E617"/>
    <mergeCell ref="C628:E628"/>
    <mergeCell ref="C629:E629"/>
    <mergeCell ref="C630:E630"/>
    <mergeCell ref="C623:E623"/>
    <mergeCell ref="C625:E625"/>
    <mergeCell ref="C626:E626"/>
  </mergeCells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2023-04-20T06:01:22Z</cp:lastPrinted>
  <dcterms:created xsi:type="dcterms:W3CDTF">2022-04-27T11:10:39Z</dcterms:created>
  <dcterms:modified xsi:type="dcterms:W3CDTF">2023-04-20T06:01:32Z</dcterms:modified>
</cp:coreProperties>
</file>