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640A4E1B-BCB5-4FE8-917D-024DA8E63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9" i="1" l="1"/>
  <c r="K318" i="1" s="1"/>
  <c r="I319" i="1"/>
  <c r="I318" i="1" s="1"/>
  <c r="K316" i="1"/>
  <c r="K315" i="1" s="1"/>
  <c r="I316" i="1"/>
  <c r="I315" i="1" s="1"/>
  <c r="J143" i="1"/>
  <c r="J208" i="1"/>
  <c r="J205" i="1"/>
  <c r="J204" i="1"/>
  <c r="J200" i="1"/>
  <c r="J198" i="1"/>
  <c r="J197" i="1"/>
  <c r="J196" i="1"/>
  <c r="J195" i="1"/>
  <c r="J192" i="1"/>
  <c r="J191" i="1"/>
  <c r="J188" i="1"/>
  <c r="K522" i="1"/>
  <c r="I522" i="1"/>
  <c r="H187" i="1" s="1"/>
  <c r="J184" i="1"/>
  <c r="J178" i="1"/>
  <c r="J175" i="1"/>
  <c r="J174" i="1"/>
  <c r="J168" i="1"/>
  <c r="J166" i="1"/>
  <c r="J163" i="1"/>
  <c r="J162" i="1"/>
  <c r="J160" i="1"/>
  <c r="J158" i="1"/>
  <c r="J155" i="1"/>
  <c r="J154" i="1"/>
  <c r="J153" i="1"/>
  <c r="J152" i="1"/>
  <c r="J151" i="1"/>
  <c r="J149" i="1"/>
  <c r="J145" i="1"/>
  <c r="J144" i="1"/>
  <c r="J142" i="1"/>
  <c r="J141" i="1"/>
  <c r="J140" i="1"/>
  <c r="J139" i="1"/>
  <c r="J138" i="1"/>
  <c r="J137" i="1"/>
  <c r="J135" i="1"/>
  <c r="J134" i="1"/>
  <c r="J133" i="1"/>
  <c r="J132" i="1"/>
  <c r="J131" i="1"/>
  <c r="J130" i="1"/>
  <c r="J128" i="1"/>
  <c r="L128" i="1" s="1"/>
  <c r="J127" i="1"/>
  <c r="L127" i="1" s="1"/>
  <c r="J126" i="1"/>
  <c r="L126" i="1" s="1"/>
  <c r="J125" i="1"/>
  <c r="L125" i="1" s="1"/>
  <c r="J122" i="1"/>
  <c r="L122" i="1" s="1"/>
  <c r="J120" i="1"/>
  <c r="L120" i="1" s="1"/>
  <c r="J118" i="1"/>
  <c r="I519" i="1" l="1"/>
  <c r="H199" i="1"/>
  <c r="H136" i="1"/>
  <c r="H207" i="1"/>
  <c r="H203" i="1"/>
  <c r="H201" i="1"/>
  <c r="H194" i="1"/>
  <c r="H190" i="1"/>
  <c r="H183" i="1"/>
  <c r="H179" i="1"/>
  <c r="H177" i="1"/>
  <c r="H173" i="1"/>
  <c r="H167" i="1"/>
  <c r="H165" i="1"/>
  <c r="H159" i="1"/>
  <c r="H157" i="1"/>
  <c r="H129" i="1"/>
  <c r="H124" i="1"/>
  <c r="H121" i="1"/>
  <c r="H119" i="1"/>
  <c r="H117" i="1"/>
  <c r="K652" i="1" l="1"/>
  <c r="K634" i="1"/>
  <c r="K557" i="1"/>
  <c r="K556" i="1" s="1"/>
  <c r="K555" i="1" s="1"/>
  <c r="I692" i="1"/>
  <c r="M660" i="1"/>
  <c r="K659" i="1"/>
  <c r="I659" i="1"/>
  <c r="I630" i="1"/>
  <c r="I561" i="1"/>
  <c r="I564" i="1"/>
  <c r="M564" i="1" s="1"/>
  <c r="I556" i="1"/>
  <c r="I555" i="1" s="1"/>
  <c r="I483" i="1"/>
  <c r="K420" i="1"/>
  <c r="K419" i="1" s="1"/>
  <c r="I420" i="1"/>
  <c r="I513" i="1"/>
  <c r="I510" i="1"/>
  <c r="I419" i="1" l="1"/>
  <c r="H148" i="1"/>
  <c r="I560" i="1"/>
  <c r="M659" i="1"/>
  <c r="K428" i="1"/>
  <c r="I422" i="1"/>
  <c r="K412" i="1"/>
  <c r="I412" i="1"/>
  <c r="I409" i="1" s="1"/>
  <c r="K385" i="1"/>
  <c r="J121" i="1"/>
  <c r="J119" i="1"/>
  <c r="J117" i="1"/>
  <c r="J124" i="1"/>
  <c r="L141" i="1"/>
  <c r="H217" i="1"/>
  <c r="H215" i="1"/>
  <c r="H220" i="1"/>
  <c r="H219" i="1"/>
  <c r="H216" i="1"/>
  <c r="J215" i="1"/>
  <c r="J220" i="1"/>
  <c r="F220" i="1"/>
  <c r="J219" i="1"/>
  <c r="F219" i="1"/>
  <c r="J217" i="1"/>
  <c r="J216" i="1"/>
  <c r="F217" i="1"/>
  <c r="F216" i="1"/>
  <c r="F215" i="1"/>
  <c r="F121" i="1"/>
  <c r="F119" i="1"/>
  <c r="F124" i="1"/>
  <c r="M119" i="1" l="1"/>
  <c r="L119" i="1"/>
  <c r="J116" i="1"/>
  <c r="M101" i="1"/>
  <c r="L101" i="1"/>
  <c r="J100" i="1"/>
  <c r="H100" i="1"/>
  <c r="F100" i="1"/>
  <c r="J102" i="1"/>
  <c r="J106" i="1"/>
  <c r="J105" i="1" s="1"/>
  <c r="J96" i="1"/>
  <c r="J94" i="1"/>
  <c r="J90" i="1"/>
  <c r="J87" i="1"/>
  <c r="H87" i="1"/>
  <c r="J84" i="1"/>
  <c r="J78" i="1"/>
  <c r="J75" i="1"/>
  <c r="J72" i="1"/>
  <c r="J69" i="1"/>
  <c r="J66" i="1"/>
  <c r="J64" i="1"/>
  <c r="J60" i="1"/>
  <c r="J57" i="1"/>
  <c r="J51" i="1"/>
  <c r="L107" i="1"/>
  <c r="L103" i="1"/>
  <c r="L98" i="1"/>
  <c r="L97" i="1"/>
  <c r="L95" i="1"/>
  <c r="L92" i="1"/>
  <c r="L91" i="1"/>
  <c r="L89" i="1"/>
  <c r="L88" i="1"/>
  <c r="L86" i="1"/>
  <c r="L85" i="1"/>
  <c r="L82" i="1"/>
  <c r="L81" i="1"/>
  <c r="L80" i="1"/>
  <c r="L79" i="1"/>
  <c r="L77" i="1"/>
  <c r="L76" i="1"/>
  <c r="L73" i="1"/>
  <c r="L71" i="1"/>
  <c r="L70" i="1"/>
  <c r="L68" i="1"/>
  <c r="L67" i="1"/>
  <c r="L65" i="1"/>
  <c r="L62" i="1"/>
  <c r="L61" i="1"/>
  <c r="L59" i="1"/>
  <c r="L58" i="1"/>
  <c r="L56" i="1"/>
  <c r="L55" i="1"/>
  <c r="L54" i="1"/>
  <c r="L53" i="1"/>
  <c r="L52" i="1"/>
  <c r="M107" i="1"/>
  <c r="M103" i="1"/>
  <c r="M98" i="1"/>
  <c r="M97" i="1"/>
  <c r="M95" i="1"/>
  <c r="M92" i="1"/>
  <c r="M91" i="1"/>
  <c r="M89" i="1"/>
  <c r="M88" i="1"/>
  <c r="M86" i="1"/>
  <c r="M85" i="1"/>
  <c r="M82" i="1"/>
  <c r="M81" i="1"/>
  <c r="M80" i="1"/>
  <c r="M79" i="1"/>
  <c r="M77" i="1"/>
  <c r="M76" i="1"/>
  <c r="M73" i="1"/>
  <c r="M71" i="1"/>
  <c r="M70" i="1"/>
  <c r="M68" i="1"/>
  <c r="M67" i="1"/>
  <c r="M65" i="1"/>
  <c r="M62" i="1"/>
  <c r="M61" i="1"/>
  <c r="M59" i="1"/>
  <c r="M58" i="1"/>
  <c r="M56" i="1"/>
  <c r="M55" i="1"/>
  <c r="M54" i="1"/>
  <c r="M53" i="1"/>
  <c r="M52" i="1"/>
  <c r="I729" i="1"/>
  <c r="K732" i="1"/>
  <c r="M732" i="1" s="1"/>
  <c r="K730" i="1"/>
  <c r="I720" i="1"/>
  <c r="K727" i="1"/>
  <c r="M727" i="1" s="1"/>
  <c r="K725" i="1"/>
  <c r="M725" i="1" s="1"/>
  <c r="K723" i="1"/>
  <c r="M723" i="1" s="1"/>
  <c r="K721" i="1"/>
  <c r="I706" i="1"/>
  <c r="K710" i="1"/>
  <c r="M710" i="1" s="1"/>
  <c r="K707" i="1"/>
  <c r="K696" i="1"/>
  <c r="K695" i="1" s="1"/>
  <c r="K693" i="1"/>
  <c r="I685" i="1"/>
  <c r="K688" i="1"/>
  <c r="M688" i="1" s="1"/>
  <c r="K686" i="1"/>
  <c r="I676" i="1"/>
  <c r="K683" i="1"/>
  <c r="M683" i="1" s="1"/>
  <c r="K681" i="1"/>
  <c r="M681" i="1" s="1"/>
  <c r="K679" i="1"/>
  <c r="M679" i="1" s="1"/>
  <c r="K677" i="1"/>
  <c r="I640" i="1"/>
  <c r="K643" i="1"/>
  <c r="M643" i="1" s="1"/>
  <c r="K641" i="1"/>
  <c r="I612" i="1"/>
  <c r="K615" i="1"/>
  <c r="M615" i="1" s="1"/>
  <c r="K613" i="1"/>
  <c r="K553" i="1"/>
  <c r="M553" i="1" s="1"/>
  <c r="K550" i="1"/>
  <c r="M550" i="1" s="1"/>
  <c r="K547" i="1"/>
  <c r="K546" i="1" s="1"/>
  <c r="I492" i="1"/>
  <c r="K499" i="1"/>
  <c r="M499" i="1" s="1"/>
  <c r="K497" i="1"/>
  <c r="I468" i="1"/>
  <c r="K471" i="1"/>
  <c r="M471" i="1" s="1"/>
  <c r="K469" i="1"/>
  <c r="I455" i="1"/>
  <c r="K459" i="1"/>
  <c r="M459" i="1" s="1"/>
  <c r="K456" i="1"/>
  <c r="K452" i="1"/>
  <c r="I445" i="1"/>
  <c r="K449" i="1"/>
  <c r="M449" i="1" s="1"/>
  <c r="K446" i="1"/>
  <c r="I432" i="1"/>
  <c r="K433" i="1"/>
  <c r="K430" i="1"/>
  <c r="M430" i="1" s="1"/>
  <c r="K423" i="1"/>
  <c r="K414" i="1"/>
  <c r="M414" i="1" s="1"/>
  <c r="K410" i="1"/>
  <c r="I393" i="1"/>
  <c r="K403" i="1"/>
  <c r="M403" i="1" s="1"/>
  <c r="K394" i="1"/>
  <c r="I384" i="1"/>
  <c r="I370" i="1"/>
  <c r="K382" i="1"/>
  <c r="M382" i="1" s="1"/>
  <c r="K377" i="1"/>
  <c r="K375" i="1"/>
  <c r="M375" i="1" s="1"/>
  <c r="K373" i="1"/>
  <c r="K371" i="1"/>
  <c r="K356" i="1"/>
  <c r="M356" i="1" s="1"/>
  <c r="K354" i="1"/>
  <c r="I353" i="1"/>
  <c r="K409" i="1" l="1"/>
  <c r="M693" i="1"/>
  <c r="K692" i="1"/>
  <c r="M692" i="1" s="1"/>
  <c r="I369" i="1"/>
  <c r="K422" i="1"/>
  <c r="J99" i="1"/>
  <c r="L100" i="1"/>
  <c r="M100" i="1"/>
  <c r="J50" i="1"/>
  <c r="J104" i="1"/>
  <c r="L15" i="1" s="1"/>
  <c r="J93" i="1"/>
  <c r="J83" i="1"/>
  <c r="M87" i="1"/>
  <c r="J74" i="1"/>
  <c r="J63" i="1"/>
  <c r="J218" i="1" s="1"/>
  <c r="K720" i="1"/>
  <c r="K676" i="1"/>
  <c r="M696" i="1"/>
  <c r="K640" i="1"/>
  <c r="K393" i="1"/>
  <c r="K455" i="1"/>
  <c r="K706" i="1"/>
  <c r="K370" i="1"/>
  <c r="K445" i="1"/>
  <c r="K468" i="1"/>
  <c r="K549" i="1"/>
  <c r="K552" i="1"/>
  <c r="M547" i="1"/>
  <c r="K353" i="1"/>
  <c r="I695" i="1"/>
  <c r="M695" i="1" s="1"/>
  <c r="I552" i="1"/>
  <c r="I549" i="1"/>
  <c r="I546" i="1"/>
  <c r="M546" i="1" s="1"/>
  <c r="J49" i="1" l="1"/>
  <c r="K545" i="1"/>
  <c r="M552" i="1"/>
  <c r="M549" i="1"/>
  <c r="I545" i="1"/>
  <c r="K361" i="1"/>
  <c r="M545" i="1" l="1"/>
  <c r="J108" i="1"/>
  <c r="L14" i="1"/>
  <c r="H206" i="1"/>
  <c r="H189" i="1"/>
  <c r="H186" i="1"/>
  <c r="J207" i="1"/>
  <c r="F207" i="1"/>
  <c r="F206" i="1" s="1"/>
  <c r="J203" i="1"/>
  <c r="F203" i="1"/>
  <c r="J201" i="1"/>
  <c r="F201" i="1"/>
  <c r="J199" i="1"/>
  <c r="F199" i="1"/>
  <c r="J194" i="1"/>
  <c r="F194" i="1"/>
  <c r="J190" i="1"/>
  <c r="F190" i="1"/>
  <c r="J187" i="1"/>
  <c r="J186" i="1" s="1"/>
  <c r="F187" i="1"/>
  <c r="F186" i="1" s="1"/>
  <c r="H176" i="1"/>
  <c r="H172" i="1"/>
  <c r="H169" i="1"/>
  <c r="H164" i="1"/>
  <c r="H156" i="1"/>
  <c r="H123" i="1"/>
  <c r="J183" i="1"/>
  <c r="F183" i="1"/>
  <c r="J181" i="1"/>
  <c r="F181" i="1"/>
  <c r="J179" i="1"/>
  <c r="F179" i="1"/>
  <c r="M179" i="1" l="1"/>
  <c r="L179" i="1"/>
  <c r="M201" i="1"/>
  <c r="L201" i="1"/>
  <c r="L183" i="1"/>
  <c r="M183" i="1"/>
  <c r="L194" i="1"/>
  <c r="M194" i="1"/>
  <c r="J206" i="1"/>
  <c r="M207" i="1"/>
  <c r="L207" i="1"/>
  <c r="L181" i="1"/>
  <c r="M181" i="1"/>
  <c r="L190" i="1"/>
  <c r="M190" i="1"/>
  <c r="M199" i="1"/>
  <c r="L199" i="1"/>
  <c r="M203" i="1"/>
  <c r="L203" i="1"/>
  <c r="J189" i="1"/>
  <c r="F189" i="1"/>
  <c r="J177" i="1"/>
  <c r="J176" i="1" s="1"/>
  <c r="F177" i="1"/>
  <c r="F176" i="1" s="1"/>
  <c r="J173" i="1"/>
  <c r="F173" i="1"/>
  <c r="F172" i="1" s="1"/>
  <c r="J170" i="1"/>
  <c r="F170" i="1"/>
  <c r="F169" i="1" s="1"/>
  <c r="J167" i="1"/>
  <c r="F167" i="1"/>
  <c r="J165" i="1"/>
  <c r="F165" i="1"/>
  <c r="J159" i="1"/>
  <c r="F159" i="1"/>
  <c r="J157" i="1"/>
  <c r="F157" i="1"/>
  <c r="J148" i="1"/>
  <c r="F148" i="1"/>
  <c r="J146" i="1"/>
  <c r="F146" i="1"/>
  <c r="J136" i="1"/>
  <c r="F136" i="1"/>
  <c r="J129" i="1"/>
  <c r="F129" i="1"/>
  <c r="H116" i="1"/>
  <c r="H115" i="1" s="1"/>
  <c r="F117" i="1"/>
  <c r="F116" i="1" s="1"/>
  <c r="J156" i="1" l="1"/>
  <c r="J123" i="1"/>
  <c r="J164" i="1"/>
  <c r="L136" i="1"/>
  <c r="M136" i="1"/>
  <c r="L159" i="1"/>
  <c r="M159" i="1"/>
  <c r="L167" i="1"/>
  <c r="M167" i="1"/>
  <c r="L117" i="1"/>
  <c r="M117" i="1"/>
  <c r="L121" i="1"/>
  <c r="M121" i="1"/>
  <c r="M129" i="1"/>
  <c r="L129" i="1"/>
  <c r="L146" i="1"/>
  <c r="M146" i="1"/>
  <c r="L157" i="1"/>
  <c r="M157" i="1"/>
  <c r="L165" i="1"/>
  <c r="M165" i="1"/>
  <c r="J169" i="1"/>
  <c r="M170" i="1"/>
  <c r="L170" i="1"/>
  <c r="L124" i="1"/>
  <c r="M124" i="1"/>
  <c r="L148" i="1"/>
  <c r="M148" i="1"/>
  <c r="J172" i="1"/>
  <c r="L173" i="1"/>
  <c r="M173" i="1"/>
  <c r="F123" i="1"/>
  <c r="F156" i="1"/>
  <c r="F164" i="1"/>
  <c r="F57" i="1"/>
  <c r="L57" i="1" s="1"/>
  <c r="H57" i="1"/>
  <c r="M57" i="1" s="1"/>
  <c r="F106" i="1"/>
  <c r="H106" i="1"/>
  <c r="F102" i="1"/>
  <c r="F99" i="1" s="1"/>
  <c r="H102" i="1"/>
  <c r="H99" i="1" s="1"/>
  <c r="F96" i="1"/>
  <c r="L96" i="1" s="1"/>
  <c r="H96" i="1"/>
  <c r="M96" i="1" s="1"/>
  <c r="F94" i="1"/>
  <c r="L94" i="1" s="1"/>
  <c r="H94" i="1"/>
  <c r="M94" i="1" s="1"/>
  <c r="F84" i="1"/>
  <c r="L84" i="1" s="1"/>
  <c r="H84" i="1"/>
  <c r="M84" i="1" s="1"/>
  <c r="F87" i="1"/>
  <c r="L87" i="1" s="1"/>
  <c r="F90" i="1"/>
  <c r="L90" i="1" s="1"/>
  <c r="H90" i="1"/>
  <c r="M90" i="1" s="1"/>
  <c r="F78" i="1"/>
  <c r="L78" i="1" s="1"/>
  <c r="H78" i="1"/>
  <c r="M78" i="1" s="1"/>
  <c r="F75" i="1"/>
  <c r="L75" i="1" s="1"/>
  <c r="H75" i="1"/>
  <c r="M75" i="1" s="1"/>
  <c r="F72" i="1"/>
  <c r="L72" i="1" s="1"/>
  <c r="H72" i="1"/>
  <c r="M72" i="1" s="1"/>
  <c r="F69" i="1"/>
  <c r="L69" i="1" s="1"/>
  <c r="H69" i="1"/>
  <c r="M69" i="1" s="1"/>
  <c r="F66" i="1"/>
  <c r="L66" i="1" s="1"/>
  <c r="H66" i="1"/>
  <c r="M66" i="1" s="1"/>
  <c r="F64" i="1"/>
  <c r="L64" i="1" s="1"/>
  <c r="H64" i="1"/>
  <c r="M64" i="1" s="1"/>
  <c r="F60" i="1"/>
  <c r="L60" i="1" s="1"/>
  <c r="H60" i="1"/>
  <c r="M60" i="1" s="1"/>
  <c r="F51" i="1"/>
  <c r="L51" i="1" s="1"/>
  <c r="H51" i="1"/>
  <c r="M51" i="1" s="1"/>
  <c r="F291" i="1"/>
  <c r="H36" i="1" s="1"/>
  <c r="J115" i="1" l="1"/>
  <c r="M99" i="1"/>
  <c r="M102" i="1"/>
  <c r="L99" i="1"/>
  <c r="L102" i="1"/>
  <c r="F105" i="1"/>
  <c r="L105" i="1" s="1"/>
  <c r="L106" i="1"/>
  <c r="H105" i="1"/>
  <c r="M105" i="1" s="1"/>
  <c r="M106" i="1"/>
  <c r="F50" i="1"/>
  <c r="L50" i="1" s="1"/>
  <c r="H93" i="1"/>
  <c r="M93" i="1" s="1"/>
  <c r="F74" i="1"/>
  <c r="L74" i="1" s="1"/>
  <c r="H74" i="1"/>
  <c r="M74" i="1" s="1"/>
  <c r="H83" i="1"/>
  <c r="M83" i="1" s="1"/>
  <c r="H50" i="1"/>
  <c r="M50" i="1" s="1"/>
  <c r="F115" i="1"/>
  <c r="H18" i="1" s="1"/>
  <c r="F93" i="1"/>
  <c r="L93" i="1" s="1"/>
  <c r="H63" i="1"/>
  <c r="F63" i="1"/>
  <c r="F83" i="1"/>
  <c r="L83" i="1" s="1"/>
  <c r="M63" i="1" l="1"/>
  <c r="H218" i="1"/>
  <c r="L63" i="1"/>
  <c r="F218" i="1"/>
  <c r="H49" i="1"/>
  <c r="M49" i="1" s="1"/>
  <c r="F49" i="1"/>
  <c r="L49" i="1" l="1"/>
  <c r="H14" i="1"/>
  <c r="J266" i="1"/>
  <c r="H266" i="1"/>
  <c r="F266" i="1"/>
  <c r="M268" i="1"/>
  <c r="L268" i="1"/>
  <c r="K752" i="1"/>
  <c r="K578" i="1" l="1"/>
  <c r="K538" i="1"/>
  <c r="K477" i="1"/>
  <c r="K475" i="1"/>
  <c r="K745" i="1"/>
  <c r="K744" i="1" s="1"/>
  <c r="K743" i="1" s="1"/>
  <c r="K742" i="1" s="1"/>
  <c r="I744" i="1"/>
  <c r="I743" i="1" s="1"/>
  <c r="I742" i="1" s="1"/>
  <c r="K715" i="1"/>
  <c r="K714" i="1" s="1"/>
  <c r="K713" i="1" s="1"/>
  <c r="K712" i="1" s="1"/>
  <c r="I714" i="1"/>
  <c r="I713" i="1" s="1"/>
  <c r="I712" i="1" s="1"/>
  <c r="K657" i="1"/>
  <c r="K656" i="1" s="1"/>
  <c r="K655" i="1" s="1"/>
  <c r="I656" i="1"/>
  <c r="I655" i="1" s="1"/>
  <c r="K627" i="1"/>
  <c r="K626" i="1" s="1"/>
  <c r="I626" i="1"/>
  <c r="K621" i="1"/>
  <c r="K620" i="1" s="1"/>
  <c r="I620" i="1"/>
  <c r="K565" i="1"/>
  <c r="K543" i="1"/>
  <c r="K542" i="1" s="1"/>
  <c r="K541" i="1" s="1"/>
  <c r="I542" i="1"/>
  <c r="I541" i="1" s="1"/>
  <c r="K526" i="1"/>
  <c r="K525" i="1" s="1"/>
  <c r="I525" i="1"/>
  <c r="I524" i="1" s="1"/>
  <c r="K514" i="1"/>
  <c r="K493" i="1"/>
  <c r="K480" i="1"/>
  <c r="K479" i="1" s="1"/>
  <c r="I479" i="1"/>
  <c r="M477" i="1" l="1"/>
  <c r="M713" i="1"/>
  <c r="M743" i="1"/>
  <c r="M715" i="1"/>
  <c r="M657" i="1"/>
  <c r="M655" i="1"/>
  <c r="M745" i="1"/>
  <c r="M744" i="1"/>
  <c r="M714" i="1"/>
  <c r="M656" i="1"/>
  <c r="M627" i="1"/>
  <c r="M626" i="1"/>
  <c r="M620" i="1"/>
  <c r="M621" i="1"/>
  <c r="M565" i="1"/>
  <c r="M541" i="1"/>
  <c r="M543" i="1"/>
  <c r="M542" i="1"/>
  <c r="M525" i="1"/>
  <c r="K524" i="1"/>
  <c r="M524" i="1" s="1"/>
  <c r="M526" i="1"/>
  <c r="M493" i="1"/>
  <c r="M479" i="1"/>
  <c r="M480" i="1"/>
  <c r="K365" i="1"/>
  <c r="K364" i="1" s="1"/>
  <c r="I364" i="1"/>
  <c r="I360" i="1"/>
  <c r="M264" i="1"/>
  <c r="L264" i="1"/>
  <c r="M365" i="1" l="1"/>
  <c r="M364" i="1"/>
  <c r="M361" i="1"/>
  <c r="K360" i="1"/>
  <c r="M360" i="1" s="1"/>
  <c r="J221" i="1" l="1"/>
  <c r="K648" i="1"/>
  <c r="K665" i="1"/>
  <c r="M497" i="1" l="1"/>
  <c r="M292" i="1"/>
  <c r="L292" i="1"/>
  <c r="K511" i="1" l="1"/>
  <c r="K510" i="1" s="1"/>
  <c r="K671" i="1"/>
  <c r="K669" i="1"/>
  <c r="K651" i="1"/>
  <c r="K650" i="1" s="1"/>
  <c r="K603" i="1"/>
  <c r="K474" i="1"/>
  <c r="I474" i="1"/>
  <c r="M474" i="1" l="1"/>
  <c r="K668" i="1"/>
  <c r="K667" i="1" s="1"/>
  <c r="M669" i="1"/>
  <c r="M652" i="1"/>
  <c r="I651" i="1"/>
  <c r="I650" i="1" s="1"/>
  <c r="M650" i="1" s="1"/>
  <c r="M671" i="1"/>
  <c r="I668" i="1"/>
  <c r="I667" i="1" s="1"/>
  <c r="M667" i="1" l="1"/>
  <c r="M651" i="1"/>
  <c r="M668" i="1"/>
  <c r="L200" i="1" l="1"/>
  <c r="M278" i="1" l="1"/>
  <c r="M329" i="1" l="1"/>
  <c r="L329" i="1"/>
  <c r="K312" i="1" l="1"/>
  <c r="K311" i="1" s="1"/>
  <c r="I312" i="1"/>
  <c r="I311" i="1" s="1"/>
  <c r="F245" i="1"/>
  <c r="F279" i="1"/>
  <c r="H279" i="1"/>
  <c r="J279" i="1"/>
  <c r="L182" i="1"/>
  <c r="J291" i="1"/>
  <c r="H291" i="1"/>
  <c r="F295" i="1"/>
  <c r="M294" i="1"/>
  <c r="L294" i="1"/>
  <c r="M293" i="1"/>
  <c r="L293" i="1"/>
  <c r="F302" i="1"/>
  <c r="H302" i="1"/>
  <c r="M303" i="1"/>
  <c r="L303" i="1"/>
  <c r="H305" i="1" l="1"/>
  <c r="J37" i="1"/>
  <c r="H295" i="1"/>
  <c r="J36" i="1"/>
  <c r="F305" i="1"/>
  <c r="H37" i="1"/>
  <c r="J295" i="1"/>
  <c r="M295" i="1" s="1"/>
  <c r="L36" i="1"/>
  <c r="L291" i="1"/>
  <c r="M291" i="1"/>
  <c r="L171" i="1"/>
  <c r="J185" i="1"/>
  <c r="M284" i="1"/>
  <c r="L284" i="1"/>
  <c r="M272" i="1"/>
  <c r="L272" i="1"/>
  <c r="M249" i="1"/>
  <c r="L249" i="1"/>
  <c r="J247" i="1"/>
  <c r="H247" i="1"/>
  <c r="J242" i="1"/>
  <c r="H242" i="1"/>
  <c r="J245" i="1"/>
  <c r="H245" i="1"/>
  <c r="F247" i="1"/>
  <c r="J250" i="1"/>
  <c r="H250" i="1"/>
  <c r="F250" i="1"/>
  <c r="F257" i="1"/>
  <c r="H257" i="1"/>
  <c r="J257" i="1"/>
  <c r="J261" i="1"/>
  <c r="H261" i="1"/>
  <c r="F261" i="1"/>
  <c r="J269" i="1"/>
  <c r="H269" i="1"/>
  <c r="F269" i="1"/>
  <c r="J274" i="1"/>
  <c r="H274" i="1"/>
  <c r="F274" i="1"/>
  <c r="F242" i="1"/>
  <c r="M601" i="1"/>
  <c r="M600" i="1"/>
  <c r="M330" i="1"/>
  <c r="M328" i="1"/>
  <c r="M327" i="1"/>
  <c r="L330" i="1"/>
  <c r="L328" i="1"/>
  <c r="L327" i="1"/>
  <c r="M314" i="1"/>
  <c r="M313" i="1"/>
  <c r="M312" i="1"/>
  <c r="M311" i="1"/>
  <c r="L295" i="1" l="1"/>
  <c r="L19" i="1"/>
  <c r="M169" i="1"/>
  <c r="L169" i="1"/>
  <c r="L18" i="1"/>
  <c r="F285" i="1"/>
  <c r="J18" i="1"/>
  <c r="J285" i="1"/>
  <c r="H285" i="1"/>
  <c r="K750" i="1"/>
  <c r="K740" i="1"/>
  <c r="K739" i="1" s="1"/>
  <c r="K737" i="1"/>
  <c r="K736" i="1" s="1"/>
  <c r="K734" i="1"/>
  <c r="K729" i="1" s="1"/>
  <c r="K705" i="1"/>
  <c r="K703" i="1"/>
  <c r="K702" i="1" s="1"/>
  <c r="K698" i="1" s="1"/>
  <c r="I702" i="1"/>
  <c r="K700" i="1"/>
  <c r="K699" i="1" s="1"/>
  <c r="K690" i="1"/>
  <c r="K685" i="1" s="1"/>
  <c r="K664" i="1"/>
  <c r="K663" i="1" s="1"/>
  <c r="K662" i="1" s="1"/>
  <c r="K647" i="1"/>
  <c r="I647" i="1"/>
  <c r="K639" i="1"/>
  <c r="K637" i="1"/>
  <c r="K636" i="1" s="1"/>
  <c r="K631" i="1"/>
  <c r="K630" i="1" s="1"/>
  <c r="K624" i="1"/>
  <c r="K623" i="1" s="1"/>
  <c r="K617" i="1"/>
  <c r="K612" i="1" s="1"/>
  <c r="K608" i="1"/>
  <c r="K599" i="1"/>
  <c r="K598" i="1" s="1"/>
  <c r="K596" i="1"/>
  <c r="K595" i="1" s="1"/>
  <c r="K593" i="1"/>
  <c r="K592" i="1" s="1"/>
  <c r="K589" i="1"/>
  <c r="K588" i="1" s="1"/>
  <c r="K587" i="1" s="1"/>
  <c r="K585" i="1"/>
  <c r="K584" i="1" s="1"/>
  <c r="K582" i="1"/>
  <c r="K581" i="1" s="1"/>
  <c r="K573" i="1"/>
  <c r="K571" i="1"/>
  <c r="K567" i="1"/>
  <c r="K562" i="1"/>
  <c r="K534" i="1"/>
  <c r="K533" i="1" s="1"/>
  <c r="I533" i="1"/>
  <c r="K531" i="1"/>
  <c r="K530" i="1" s="1"/>
  <c r="K537" i="1"/>
  <c r="K536" i="1" s="1"/>
  <c r="K520" i="1"/>
  <c r="K519" i="1" s="1"/>
  <c r="K516" i="1"/>
  <c r="K513" i="1" s="1"/>
  <c r="K508" i="1"/>
  <c r="K506" i="1"/>
  <c r="K502" i="1"/>
  <c r="K501" i="1" s="1"/>
  <c r="K495" i="1"/>
  <c r="K492" i="1" s="1"/>
  <c r="K489" i="1"/>
  <c r="K488" i="1" s="1"/>
  <c r="K484" i="1"/>
  <c r="K483" i="1" s="1"/>
  <c r="K464" i="1"/>
  <c r="K462" i="1"/>
  <c r="K440" i="1"/>
  <c r="K439" i="1" s="1"/>
  <c r="K438" i="1" s="1"/>
  <c r="K435" i="1"/>
  <c r="K432" i="1" s="1"/>
  <c r="K384" i="1"/>
  <c r="K352" i="1"/>
  <c r="K351" i="1" s="1"/>
  <c r="K350" i="1" s="1"/>
  <c r="K529" i="1" l="1"/>
  <c r="K528" i="1" s="1"/>
  <c r="K338" i="1"/>
  <c r="K491" i="1"/>
  <c r="I505" i="1"/>
  <c r="I504" i="1" s="1"/>
  <c r="K561" i="1"/>
  <c r="K560" i="1" s="1"/>
  <c r="K505" i="1"/>
  <c r="K504" i="1" s="1"/>
  <c r="J302" i="1"/>
  <c r="K451" i="1"/>
  <c r="K577" i="1"/>
  <c r="K576" i="1" s="1"/>
  <c r="K518" i="1"/>
  <c r="I518" i="1"/>
  <c r="M608" i="1"/>
  <c r="M617" i="1"/>
  <c r="M648" i="1"/>
  <c r="M464" i="1"/>
  <c r="M475" i="1"/>
  <c r="M371" i="1"/>
  <c r="M385" i="1"/>
  <c r="M433" i="1"/>
  <c r="M435" i="1"/>
  <c r="M446" i="1"/>
  <c r="M456" i="1"/>
  <c r="K461" i="1"/>
  <c r="K454" i="1" s="1"/>
  <c r="K467" i="1"/>
  <c r="M489" i="1"/>
  <c r="M502" i="1"/>
  <c r="M520" i="1"/>
  <c r="M531" i="1"/>
  <c r="M578" i="1"/>
  <c r="M582" i="1"/>
  <c r="M593" i="1"/>
  <c r="M599" i="1"/>
  <c r="K602" i="1"/>
  <c r="K591" i="1" s="1"/>
  <c r="K611" i="1"/>
  <c r="M631" i="1"/>
  <c r="M641" i="1"/>
  <c r="K646" i="1"/>
  <c r="K645" i="1" s="1"/>
  <c r="M700" i="1"/>
  <c r="M707" i="1"/>
  <c r="K570" i="1"/>
  <c r="K569" i="1" s="1"/>
  <c r="M514" i="1"/>
  <c r="M571" i="1"/>
  <c r="M410" i="1"/>
  <c r="M562" i="1"/>
  <c r="M686" i="1"/>
  <c r="K629" i="1"/>
  <c r="K482" i="1"/>
  <c r="M506" i="1"/>
  <c r="M516" i="1"/>
  <c r="M567" i="1"/>
  <c r="M573" i="1"/>
  <c r="M690" i="1"/>
  <c r="K719" i="1"/>
  <c r="M752" i="1"/>
  <c r="M533" i="1"/>
  <c r="M354" i="1"/>
  <c r="M377" i="1"/>
  <c r="M394" i="1"/>
  <c r="M423" i="1"/>
  <c r="M440" i="1"/>
  <c r="M452" i="1"/>
  <c r="M462" i="1"/>
  <c r="M469" i="1"/>
  <c r="M484" i="1"/>
  <c r="M495" i="1"/>
  <c r="M508" i="1"/>
  <c r="M511" i="1"/>
  <c r="M538" i="1"/>
  <c r="M534" i="1"/>
  <c r="M589" i="1"/>
  <c r="M596" i="1"/>
  <c r="M603" i="1"/>
  <c r="M613" i="1"/>
  <c r="M624" i="1"/>
  <c r="M637" i="1"/>
  <c r="M665" i="1"/>
  <c r="M677" i="1"/>
  <c r="M703" i="1"/>
  <c r="M721" i="1"/>
  <c r="M734" i="1"/>
  <c r="K749" i="1"/>
  <c r="K748" i="1" s="1"/>
  <c r="K747" i="1" s="1"/>
  <c r="K342" i="1" s="1"/>
  <c r="I530" i="1"/>
  <c r="I529" i="1" s="1"/>
  <c r="I581" i="1"/>
  <c r="M581" i="1" s="1"/>
  <c r="M750" i="1"/>
  <c r="I749" i="1"/>
  <c r="M740" i="1"/>
  <c r="I739" i="1"/>
  <c r="M739" i="1" s="1"/>
  <c r="M737" i="1"/>
  <c r="I736" i="1"/>
  <c r="M736" i="1" s="1"/>
  <c r="M730" i="1"/>
  <c r="M702" i="1"/>
  <c r="I699" i="1"/>
  <c r="I675" i="1"/>
  <c r="I664" i="1"/>
  <c r="I663" i="1" s="1"/>
  <c r="I662" i="1" s="1"/>
  <c r="M640" i="1"/>
  <c r="I636" i="1"/>
  <c r="M636" i="1" s="1"/>
  <c r="I623" i="1"/>
  <c r="I602" i="1"/>
  <c r="I598" i="1"/>
  <c r="M598" i="1" s="1"/>
  <c r="I595" i="1"/>
  <c r="M595" i="1" s="1"/>
  <c r="I592" i="1"/>
  <c r="I588" i="1"/>
  <c r="I587" i="1" s="1"/>
  <c r="M585" i="1"/>
  <c r="I584" i="1"/>
  <c r="I577" i="1"/>
  <c r="I570" i="1"/>
  <c r="I537" i="1"/>
  <c r="I501" i="1"/>
  <c r="I491" i="1" s="1"/>
  <c r="I488" i="1"/>
  <c r="M488" i="1" s="1"/>
  <c r="I467" i="1"/>
  <c r="I461" i="1"/>
  <c r="I451" i="1"/>
  <c r="I439" i="1"/>
  <c r="M422" i="1"/>
  <c r="M393" i="1"/>
  <c r="I352" i="1"/>
  <c r="I351" i="1" s="1"/>
  <c r="I350" i="1" s="1"/>
  <c r="M282" i="1"/>
  <c r="M281" i="1"/>
  <c r="M280" i="1"/>
  <c r="M279" i="1"/>
  <c r="M276" i="1"/>
  <c r="M275" i="1"/>
  <c r="M274" i="1"/>
  <c r="M273" i="1"/>
  <c r="M271" i="1"/>
  <c r="M270" i="1"/>
  <c r="M269" i="1"/>
  <c r="M267" i="1"/>
  <c r="M266" i="1"/>
  <c r="M265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47" i="1"/>
  <c r="M246" i="1"/>
  <c r="M245" i="1"/>
  <c r="M244" i="1"/>
  <c r="L282" i="1"/>
  <c r="L281" i="1"/>
  <c r="L280" i="1"/>
  <c r="L279" i="1"/>
  <c r="L278" i="1"/>
  <c r="L276" i="1"/>
  <c r="L275" i="1"/>
  <c r="L274" i="1"/>
  <c r="L273" i="1"/>
  <c r="L271" i="1"/>
  <c r="L270" i="1"/>
  <c r="L269" i="1"/>
  <c r="L267" i="1"/>
  <c r="L266" i="1"/>
  <c r="L265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47" i="1"/>
  <c r="L246" i="1"/>
  <c r="L245" i="1"/>
  <c r="L244" i="1"/>
  <c r="M283" i="1"/>
  <c r="L283" i="1"/>
  <c r="M277" i="1"/>
  <c r="L277" i="1"/>
  <c r="M251" i="1"/>
  <c r="L251" i="1"/>
  <c r="M250" i="1"/>
  <c r="L250" i="1"/>
  <c r="M248" i="1"/>
  <c r="L248" i="1"/>
  <c r="M243" i="1"/>
  <c r="L243" i="1"/>
  <c r="M242" i="1"/>
  <c r="L242" i="1"/>
  <c r="J305" i="1" l="1"/>
  <c r="M305" i="1" s="1"/>
  <c r="L37" i="1"/>
  <c r="L38" i="1" s="1"/>
  <c r="K575" i="1"/>
  <c r="K717" i="1"/>
  <c r="K341" i="1" s="1"/>
  <c r="K718" i="1"/>
  <c r="I338" i="1"/>
  <c r="M699" i="1"/>
  <c r="I698" i="1"/>
  <c r="M698" i="1" s="1"/>
  <c r="K610" i="1"/>
  <c r="K559" i="1"/>
  <c r="I611" i="1"/>
  <c r="M350" i="1"/>
  <c r="M588" i="1"/>
  <c r="M587" i="1"/>
  <c r="I576" i="1"/>
  <c r="M576" i="1" s="1"/>
  <c r="K369" i="1"/>
  <c r="K368" i="1" s="1"/>
  <c r="M501" i="1"/>
  <c r="M302" i="1"/>
  <c r="L304" i="1"/>
  <c r="M304" i="1"/>
  <c r="L302" i="1"/>
  <c r="M451" i="1"/>
  <c r="K444" i="1"/>
  <c r="M445" i="1"/>
  <c r="K675" i="1"/>
  <c r="K674" i="1" s="1"/>
  <c r="K673" i="1" s="1"/>
  <c r="M384" i="1"/>
  <c r="M530" i="1"/>
  <c r="M529" i="1"/>
  <c r="M432" i="1"/>
  <c r="M461" i="1"/>
  <c r="M409" i="1"/>
  <c r="M510" i="1"/>
  <c r="M602" i="1"/>
  <c r="M685" i="1"/>
  <c r="M729" i="1"/>
  <c r="M749" i="1"/>
  <c r="I748" i="1"/>
  <c r="M720" i="1"/>
  <c r="I719" i="1"/>
  <c r="I705" i="1"/>
  <c r="M705" i="1" s="1"/>
  <c r="M706" i="1"/>
  <c r="M676" i="1"/>
  <c r="M664" i="1"/>
  <c r="M663" i="1"/>
  <c r="M647" i="1"/>
  <c r="I646" i="1"/>
  <c r="I645" i="1" s="1"/>
  <c r="I639" i="1"/>
  <c r="M639" i="1" s="1"/>
  <c r="M630" i="1"/>
  <c r="I629" i="1"/>
  <c r="M629" i="1" s="1"/>
  <c r="M623" i="1"/>
  <c r="M612" i="1"/>
  <c r="M592" i="1"/>
  <c r="I591" i="1"/>
  <c r="M591" i="1" s="1"/>
  <c r="M584" i="1"/>
  <c r="M577" i="1"/>
  <c r="M570" i="1"/>
  <c r="I569" i="1"/>
  <c r="M561" i="1"/>
  <c r="M537" i="1"/>
  <c r="I536" i="1"/>
  <c r="M536" i="1" s="1"/>
  <c r="M519" i="1"/>
  <c r="M518" i="1"/>
  <c r="M505" i="1"/>
  <c r="M492" i="1"/>
  <c r="I482" i="1"/>
  <c r="M482" i="1" s="1"/>
  <c r="M483" i="1"/>
  <c r="M468" i="1"/>
  <c r="M467" i="1"/>
  <c r="M455" i="1"/>
  <c r="I454" i="1"/>
  <c r="M454" i="1" s="1"/>
  <c r="I444" i="1"/>
  <c r="M439" i="1"/>
  <c r="I438" i="1"/>
  <c r="M438" i="1" s="1"/>
  <c r="M370" i="1"/>
  <c r="M353" i="1"/>
  <c r="M285" i="1"/>
  <c r="L285" i="1"/>
  <c r="J233" i="1"/>
  <c r="J235" i="1" s="1"/>
  <c r="H233" i="1"/>
  <c r="H235" i="1" s="1"/>
  <c r="F233" i="1"/>
  <c r="F235" i="1" s="1"/>
  <c r="H221" i="1"/>
  <c r="F221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H185" i="1"/>
  <c r="F185" i="1"/>
  <c r="H19" i="1" s="1"/>
  <c r="H20" i="1" s="1"/>
  <c r="M206" i="1"/>
  <c r="L208" i="1"/>
  <c r="L206" i="1"/>
  <c r="L205" i="1"/>
  <c r="L204" i="1"/>
  <c r="L202" i="1"/>
  <c r="L198" i="1"/>
  <c r="L197" i="1"/>
  <c r="L196" i="1"/>
  <c r="L195" i="1"/>
  <c r="L193" i="1"/>
  <c r="L192" i="1"/>
  <c r="L191" i="1"/>
  <c r="M189" i="1"/>
  <c r="L189" i="1"/>
  <c r="L188" i="1"/>
  <c r="M186" i="1"/>
  <c r="L186" i="1"/>
  <c r="L184" i="1"/>
  <c r="L180" i="1"/>
  <c r="L178" i="1"/>
  <c r="M176" i="1"/>
  <c r="L176" i="1"/>
  <c r="L175" i="1"/>
  <c r="L174" i="1"/>
  <c r="M172" i="1"/>
  <c r="L172" i="1"/>
  <c r="L168" i="1"/>
  <c r="L166" i="1"/>
  <c r="M164" i="1"/>
  <c r="L164" i="1"/>
  <c r="L163" i="1"/>
  <c r="L162" i="1"/>
  <c r="L161" i="1"/>
  <c r="L160" i="1"/>
  <c r="L158" i="1"/>
  <c r="M156" i="1"/>
  <c r="L156" i="1"/>
  <c r="L155" i="1"/>
  <c r="L154" i="1"/>
  <c r="L153" i="1"/>
  <c r="L152" i="1"/>
  <c r="L151" i="1"/>
  <c r="L150" i="1"/>
  <c r="L149" i="1"/>
  <c r="L147" i="1"/>
  <c r="L145" i="1"/>
  <c r="L144" i="1"/>
  <c r="L143" i="1"/>
  <c r="L142" i="1"/>
  <c r="L140" i="1"/>
  <c r="L139" i="1"/>
  <c r="L138" i="1"/>
  <c r="L137" i="1"/>
  <c r="L135" i="1"/>
  <c r="L134" i="1"/>
  <c r="L133" i="1"/>
  <c r="L132" i="1"/>
  <c r="L131" i="1"/>
  <c r="L130" i="1"/>
  <c r="M123" i="1"/>
  <c r="L123" i="1"/>
  <c r="L118" i="1"/>
  <c r="M116" i="1"/>
  <c r="L116" i="1"/>
  <c r="F104" i="1"/>
  <c r="H15" i="1" s="1"/>
  <c r="H104" i="1"/>
  <c r="J14" i="1"/>
  <c r="J38" i="1"/>
  <c r="H38" i="1"/>
  <c r="L20" i="1"/>
  <c r="I443" i="1" l="1"/>
  <c r="M569" i="1"/>
  <c r="I559" i="1"/>
  <c r="I528" i="1"/>
  <c r="L305" i="1"/>
  <c r="L16" i="1"/>
  <c r="L22" i="1" s="1"/>
  <c r="L40" i="1" s="1"/>
  <c r="L104" i="1"/>
  <c r="J15" i="1"/>
  <c r="J16" i="1" s="1"/>
  <c r="M104" i="1"/>
  <c r="I718" i="1"/>
  <c r="I717" i="1" s="1"/>
  <c r="I341" i="1" s="1"/>
  <c r="M341" i="1" s="1"/>
  <c r="I674" i="1"/>
  <c r="I673" i="1" s="1"/>
  <c r="I340" i="1" s="1"/>
  <c r="K443" i="1"/>
  <c r="M560" i="1"/>
  <c r="I575" i="1"/>
  <c r="M611" i="1"/>
  <c r="I610" i="1"/>
  <c r="I368" i="1"/>
  <c r="J19" i="1"/>
  <c r="J20" i="1" s="1"/>
  <c r="H16" i="1"/>
  <c r="H22" i="1" s="1"/>
  <c r="H40" i="1" s="1"/>
  <c r="K340" i="1"/>
  <c r="M369" i="1"/>
  <c r="M491" i="1"/>
  <c r="M444" i="1"/>
  <c r="M646" i="1"/>
  <c r="M504" i="1"/>
  <c r="M719" i="1"/>
  <c r="I747" i="1"/>
  <c r="I342" i="1" s="1"/>
  <c r="M748" i="1"/>
  <c r="M675" i="1"/>
  <c r="M352" i="1"/>
  <c r="F209" i="1"/>
  <c r="H209" i="1"/>
  <c r="M233" i="1"/>
  <c r="M115" i="1"/>
  <c r="L221" i="1"/>
  <c r="M221" i="1"/>
  <c r="L233" i="1"/>
  <c r="J209" i="1"/>
  <c r="H108" i="1"/>
  <c r="M108" i="1" s="1"/>
  <c r="M185" i="1"/>
  <c r="F108" i="1"/>
  <c r="L108" i="1" s="1"/>
  <c r="L115" i="1"/>
  <c r="L185" i="1"/>
  <c r="K367" i="1" l="1"/>
  <c r="K339" i="1" s="1"/>
  <c r="I367" i="1"/>
  <c r="I754" i="1" s="1"/>
  <c r="J22" i="1"/>
  <c r="J40" i="1" s="1"/>
  <c r="M673" i="1"/>
  <c r="M717" i="1"/>
  <c r="M340" i="1"/>
  <c r="M747" i="1"/>
  <c r="M342" i="1"/>
  <c r="M351" i="1"/>
  <c r="M209" i="1"/>
  <c r="L209" i="1"/>
  <c r="K754" i="1" l="1"/>
  <c r="M754" i="1" s="1"/>
  <c r="I339" i="1"/>
  <c r="M339" i="1" s="1"/>
  <c r="M367" i="1"/>
  <c r="M338" i="1"/>
  <c r="K343" i="1"/>
  <c r="I343" i="1" l="1"/>
  <c r="M343" i="1" s="1"/>
</calcChain>
</file>

<file path=xl/sharedStrings.xml><?xml version="1.0" encoding="utf-8"?>
<sst xmlns="http://schemas.openxmlformats.org/spreadsheetml/2006/main" count="951" uniqueCount="682">
  <si>
    <t>1. OPĆI DIO</t>
  </si>
  <si>
    <t>Članak 1.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</si>
  <si>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</si>
  <si>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</si>
  <si>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</si>
  <si>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</si>
  <si>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</si>
  <si>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Ukupno rashodi</t>
  </si>
  <si>
    <t>RAZLIKA VIŠAK/MANJAK</t>
  </si>
  <si>
    <t>Ukupan donos viška/manjka iz prethodnih godina</t>
  </si>
  <si>
    <t>Dio koji će se rasporediti/pokriti u razdoblju</t>
  </si>
  <si>
    <t>Primici od financijske imovine i zaduživanja</t>
  </si>
  <si>
    <t>Izdaci za financijsku imovinu i otplate zajmova</t>
  </si>
  <si>
    <t>Neto financiranje</t>
  </si>
  <si>
    <t>Višak/manjak+neto financiranje+rasoloživa sredstva iz prethodnih godina</t>
  </si>
  <si>
    <t>Račun</t>
  </si>
  <si>
    <t>Opis</t>
  </si>
  <si>
    <t>Indeks 5/3</t>
  </si>
  <si>
    <t>Indeks 5/4</t>
  </si>
  <si>
    <t>/pozicija</t>
  </si>
  <si>
    <t>Prihodi od poreza</t>
  </si>
  <si>
    <t>Porez na doh od nesamostalnog rada</t>
  </si>
  <si>
    <t>Porez nadoh od samostalnih djelatnosti</t>
  </si>
  <si>
    <t>Porez na dohodak od imovine i imovinskih prava</t>
  </si>
  <si>
    <t>Porez na dohodak od kapitala</t>
  </si>
  <si>
    <t>Porez na dohodak po godišnjoj prijavi</t>
  </si>
  <si>
    <t>Stalni porezi na nepokretnu imovinu</t>
  </si>
  <si>
    <t>Povremeni porezi na imovinu</t>
  </si>
  <si>
    <t>Porez na promet</t>
  </si>
  <si>
    <t>Porez na korištenje dobara ili izvođenje aktivnosti</t>
  </si>
  <si>
    <t>Pomoći iz inozemstva ili subjekata unutar općeg proračuna</t>
  </si>
  <si>
    <t>Tekuće pomoći iz drugih proračuna</t>
  </si>
  <si>
    <t>Kapitalne pomoći iz drugih proračuna</t>
  </si>
  <si>
    <t>Tekuće pomoći od izvanproračunskih korisnika</t>
  </si>
  <si>
    <t>Kapitalne pomoći temeljem prijenosa EU sredstava</t>
  </si>
  <si>
    <t>Prihodi od imovine</t>
  </si>
  <si>
    <t>Kamate na oročena sredstva i depozite po viđenju</t>
  </si>
  <si>
    <t>Naknade za koncesije</t>
  </si>
  <si>
    <t>Prihodi od zakupa i iznajmljivanja imovine</t>
  </si>
  <si>
    <t>Naknada za korištenje nefinancijske imovine</t>
  </si>
  <si>
    <t>Ostali prihodi od nefinancijske imovine</t>
  </si>
  <si>
    <t>Prihodi od upravnih i administrativnih pristojbi, pristojbi po posebnim propisima i naknada</t>
  </si>
  <si>
    <t>Ostale upravne pristojbe i naknade</t>
  </si>
  <si>
    <t>Ostale pristojbe i naknade</t>
  </si>
  <si>
    <t>Prihodi vodnog gospodarstva</t>
  </si>
  <si>
    <t>Ostali nespomenuti prihodi</t>
  </si>
  <si>
    <t>Komunalni doprinosi</t>
  </si>
  <si>
    <t>Komunalne naknade</t>
  </si>
  <si>
    <t>Prihodi od prodaje proizvoda i robe te pruženih usluga i prihodi od donacija</t>
  </si>
  <si>
    <t>Prihodi od pruženih usluga</t>
  </si>
  <si>
    <t>Tekuće donacije</t>
  </si>
  <si>
    <t>Prihodi od prodaje neproizvedene dugotrajne imovine</t>
  </si>
  <si>
    <t>Zemljište</t>
  </si>
  <si>
    <t>Rashodi za zaposlene</t>
  </si>
  <si>
    <t>Plaće za redovan rad</t>
  </si>
  <si>
    <t>Ostali rashodi za zaposlene</t>
  </si>
  <si>
    <t>Doprinosi za obvezno zdravstveno osiguranje</t>
  </si>
  <si>
    <t>Materijalni rashodi</t>
  </si>
  <si>
    <t>Službena putovanja</t>
  </si>
  <si>
    <t>Naknade za prijevoz, rad na terenu i odvojeni život</t>
  </si>
  <si>
    <t>Stručno usavršavanje zaposlenika</t>
  </si>
  <si>
    <t>Ostale naknade troškova zaposlenima</t>
  </si>
  <si>
    <t>Materijal i sirovine</t>
  </si>
  <si>
    <t>Energija</t>
  </si>
  <si>
    <t>Materijal i djelovi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</si>
  <si>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</si>
  <si>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</si>
  <si>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</si>
  <si>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</si>
  <si>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</si>
  <si>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</si>
  <si>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</si>
  <si>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</si>
  <si>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</si>
  <si>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</si>
  <si>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</si>
  <si>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tijal, povjerenstava i slično</t>
  </si>
  <si>
    <t>Premije osiguranja</t>
  </si>
  <si>
    <t>Reprezentacija</t>
  </si>
  <si>
    <t>Članarine i norme</t>
  </si>
  <si>
    <t>Pristojbe i naknade</t>
  </si>
  <si>
    <t>Ostali nespomenuti rashodi poslovanja</t>
  </si>
  <si>
    <t>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</si>
  <si>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</si>
  <si>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</si>
  <si>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</si>
  <si>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</si>
  <si>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</t>
  </si>
  <si>
    <t>Subvencije trgovačkim društvima u javnom sektoru</t>
  </si>
  <si>
    <t>Subvencije poljoprivrednicima i obrtnicima</t>
  </si>
  <si>
    <t>Naknade građanima i kućanstvima u novcu</t>
  </si>
  <si>
    <t>Naknade građanima i kućanstvima u naravi</t>
  </si>
  <si>
    <t xml:space="preserve">Ostali rashodi </t>
  </si>
  <si>
    <t>Tekuće donacije u novcu</t>
  </si>
  <si>
    <t>Kapitalne donacije neprofitnim organizacijama</t>
  </si>
  <si>
    <t>Kamate za primljene kredite i zajmove od kreditnih i ostalih financijskih institucija izvan javnog sektora</t>
  </si>
  <si>
    <t>Rashodi za nabavu neproizvedene dugotrajne imovine</t>
  </si>
  <si>
    <t>Rashodi za nabavu proizvedene dugotrajne imovine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</si>
  <si>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</si>
  <si>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</si>
  <si>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</si>
  <si>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</si>
  <si>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</si>
  <si>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</si>
  <si>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Uređaji, strojevi i oprema za druge namjene</t>
  </si>
  <si>
    <t>Knjige</t>
  </si>
  <si>
    <t>Ulaganja u računalne programe</t>
  </si>
  <si>
    <t>Umjetnička, literarna i znanstvena djela</t>
  </si>
  <si>
    <t>Rashodi za doatna ulagnja na nefinancijskoj imovini</t>
  </si>
  <si>
    <t>Dodatna ulaganja na građevinskim objektima</t>
  </si>
  <si>
    <t>UKUPNO PRIHODI</t>
  </si>
  <si>
    <t>UKUPNO RASHODI</t>
  </si>
  <si>
    <t>Izvor ID</t>
  </si>
  <si>
    <t>Opći prihodi i primici</t>
  </si>
  <si>
    <t>Vlastiti prihodi</t>
  </si>
  <si>
    <t>Prihodi za posebne namjene</t>
  </si>
  <si>
    <t>Pomoći</t>
  </si>
  <si>
    <t>Donacije</t>
  </si>
  <si>
    <t>Prihodi od prodaje</t>
  </si>
  <si>
    <t>Namjenski primici</t>
  </si>
  <si>
    <t>UKUPNO</t>
  </si>
  <si>
    <t>Funkcija</t>
  </si>
  <si>
    <t>01</t>
  </si>
  <si>
    <t>011</t>
  </si>
  <si>
    <t>Izvršna i zakonodavna tijela, financijski i fiskalni poslovi, vanjski poslovi</t>
  </si>
  <si>
    <t>013</t>
  </si>
  <si>
    <t>Opće usluge</t>
  </si>
  <si>
    <t>02</t>
  </si>
  <si>
    <t>Obrana</t>
  </si>
  <si>
    <t>021</t>
  </si>
  <si>
    <t>Vojna obrana</t>
  </si>
  <si>
    <t>03</t>
  </si>
  <si>
    <t>Javni red i sigurnost</t>
  </si>
  <si>
    <t>032</t>
  </si>
  <si>
    <t>Usluge protupožarne zaštite</t>
  </si>
  <si>
    <t>04</t>
  </si>
  <si>
    <t>Ekonomski poslovi</t>
  </si>
  <si>
    <t>041</t>
  </si>
  <si>
    <t>Opći ekonomski, trgovački i poslovi vezani uz rad</t>
  </si>
  <si>
    <t>042</t>
  </si>
  <si>
    <t>Poljoprivreda, šumarstvo, ribarstvo i lov</t>
  </si>
  <si>
    <t>043</t>
  </si>
  <si>
    <t>Gorivo i energija</t>
  </si>
  <si>
    <t>045</t>
  </si>
  <si>
    <t>Promet</t>
  </si>
  <si>
    <t>046</t>
  </si>
  <si>
    <t>Komunikacije</t>
  </si>
  <si>
    <t>047</t>
  </si>
  <si>
    <t>Ostale industrije</t>
  </si>
  <si>
    <t>05</t>
  </si>
  <si>
    <t>Zaštita okoliša</t>
  </si>
  <si>
    <t>051</t>
  </si>
  <si>
    <t>Gospodarenje otpadom</t>
  </si>
  <si>
    <t>052</t>
  </si>
  <si>
    <t>Gospodarenje otpadnim vodama</t>
  </si>
  <si>
    <t>06</t>
  </si>
  <si>
    <t>Usluge unapređenja stanovanja i zajednice</t>
  </si>
  <si>
    <t>062</t>
  </si>
  <si>
    <t>Razvoj zajednice</t>
  </si>
  <si>
    <t>063</t>
  </si>
  <si>
    <t>Opskrba vodom</t>
  </si>
  <si>
    <t>064</t>
  </si>
  <si>
    <t>Ulična rasvjeta</t>
  </si>
  <si>
    <t>07</t>
  </si>
  <si>
    <t>Zdravstvo</t>
  </si>
  <si>
    <t>072</t>
  </si>
  <si>
    <t>Službe za vanjske pacijente</t>
  </si>
  <si>
    <t>08</t>
  </si>
  <si>
    <t>Rekreacija, kultura i religija</t>
  </si>
  <si>
    <t>081</t>
  </si>
  <si>
    <t>Službe rekreacije i sporta</t>
  </si>
  <si>
    <t>082</t>
  </si>
  <si>
    <t>Službe kulture</t>
  </si>
  <si>
    <t>084</t>
  </si>
  <si>
    <t>Religijske i druge službe zajednice</t>
  </si>
  <si>
    <t>09</t>
  </si>
  <si>
    <t>Obrazovanje</t>
  </si>
  <si>
    <t>091</t>
  </si>
  <si>
    <t>Predškolsko i osnovno obrazovanje</t>
  </si>
  <si>
    <t>092</t>
  </si>
  <si>
    <t>Srednjoškolsko obrazovanje</t>
  </si>
  <si>
    <t>094</t>
  </si>
  <si>
    <t>Visoka naobrazba</t>
  </si>
  <si>
    <t>095</t>
  </si>
  <si>
    <t>Obrazovanje koje se ne može definirati po stupnju</t>
  </si>
  <si>
    <t>10</t>
  </si>
  <si>
    <t>Socijalna zaštita</t>
  </si>
  <si>
    <t>101</t>
  </si>
  <si>
    <t>Bolest i invaliditet</t>
  </si>
  <si>
    <t>102</t>
  </si>
  <si>
    <t>Starost</t>
  </si>
  <si>
    <t>104</t>
  </si>
  <si>
    <t>Obitelj i djeca</t>
  </si>
  <si>
    <t>106</t>
  </si>
  <si>
    <t>Stanovanje</t>
  </si>
  <si>
    <t>Otplata glavnice primljenih kredita i zajmova od kreditnih i ostalih financijskih institucija izvan javnog sektora</t>
  </si>
  <si>
    <t>Naziv</t>
  </si>
  <si>
    <t>Indeks 4/3</t>
  </si>
  <si>
    <t>Račun/pozicija</t>
  </si>
  <si>
    <t>Opis (naziv)</t>
  </si>
  <si>
    <t>2. POSEBNI DIO</t>
  </si>
  <si>
    <t>POSEBNI DIO - PREMA ORGANIZACIJSKOJ KLASIFIKACIJI</t>
  </si>
  <si>
    <t>JEDINSTVENI UPRAVNI ODJEL</t>
  </si>
  <si>
    <t>KNJIŽNICA</t>
  </si>
  <si>
    <t>MJESNA SAMOUPRAVA</t>
  </si>
  <si>
    <t>POSEBNI DIO PREMA PROGRAMSKOJ KLASIFIKACIJI</t>
  </si>
  <si>
    <t>Redovna djelatnost Općinskog vijeća</t>
  </si>
  <si>
    <t>Financiranje rada Općinskog vijeća</t>
  </si>
  <si>
    <t>Gorivo</t>
  </si>
  <si>
    <t>Naknade povjerenstvima</t>
  </si>
  <si>
    <t>Rashodi protokola</t>
  </si>
  <si>
    <t>Doprinosi za zdravstveno osiguranje</t>
  </si>
  <si>
    <t>Naknade za prijevoz</t>
  </si>
  <si>
    <t>Seminari, savjetovanja</t>
  </si>
  <si>
    <t>Naknada za korištenje privatnog automobila u službene svrhe</t>
  </si>
  <si>
    <t>Zdravstveni pregled djelatnika</t>
  </si>
  <si>
    <t>Rashodi za materijal i energiju</t>
  </si>
  <si>
    <t>Uredski materijal</t>
  </si>
  <si>
    <t>Literatura</t>
  </si>
  <si>
    <t>Ostali materijal za redovno poslovanje</t>
  </si>
  <si>
    <t>Električna energija</t>
  </si>
  <si>
    <t>Sitni inventar</t>
  </si>
  <si>
    <t>Usluge telefona, interneta, mobitela i pošte</t>
  </si>
  <si>
    <t>Usluge tekućeg održavanja opreme</t>
  </si>
  <si>
    <t>Usluge odvjetnika i pravnika</t>
  </si>
  <si>
    <t>Ostale intelektualne usluge</t>
  </si>
  <si>
    <t>Sudski troškovi</t>
  </si>
  <si>
    <t>članarine i norme</t>
  </si>
  <si>
    <t>Rashodi za usluge</t>
  </si>
  <si>
    <t>Usluge banaka i platnog prometa</t>
  </si>
  <si>
    <t>Naknada porezne uprave</t>
  </si>
  <si>
    <t>Ostali financijski rashodi</t>
  </si>
  <si>
    <t>Pomoći dane u inozemstvo i unutar općeg proračuna</t>
  </si>
  <si>
    <t>Nabava nefinancijske imovine za rad Jedinstvenog upravnog odjela</t>
  </si>
  <si>
    <t>Računala i računalna oprema</t>
  </si>
  <si>
    <t>Uredski namještaj i oprema</t>
  </si>
  <si>
    <t>Telefoni i telekomunikacijski uređaji</t>
  </si>
  <si>
    <t>Oprema za grijanje, ventilaciju i hlađenje</t>
  </si>
  <si>
    <t>Računalni programi</t>
  </si>
  <si>
    <t>Rashodi za dodatna ulaganja na nefinancijskoj imovini</t>
  </si>
  <si>
    <t>Dodatna ulaganja na zgradi općine</t>
  </si>
  <si>
    <t>Dodatna ulaganja na ostalim općinskim zgradama</t>
  </si>
  <si>
    <t>Ostali rashodi</t>
  </si>
  <si>
    <t>Tekuće donacije - udruge građana i društva</t>
  </si>
  <si>
    <t>Električna energija - javna rasvjeta</t>
  </si>
  <si>
    <t>Materija i djelovi za tekuće održavanje javne rasvjete</t>
  </si>
  <si>
    <t>Usluge tekućeg i investicijskog održavanja javne rasvjete</t>
  </si>
  <si>
    <t>Javna rasvjeta</t>
  </si>
  <si>
    <t>Ostali građevinski objekti - javna rasvjeta</t>
  </si>
  <si>
    <t>Održavanje nerazvrstanih cesta i putova</t>
  </si>
  <si>
    <t>Materijal za tekuće i investicijsko održavanje cesta i putova</t>
  </si>
  <si>
    <t>Sitni inventar - prometni znakovi</t>
  </si>
  <si>
    <t>Usluge tekućeg i investicijskog održavanja cesta i putova</t>
  </si>
  <si>
    <t>Nerazvrstane ceste i putovi</t>
  </si>
  <si>
    <t>Geodetsko-katastarske usluge</t>
  </si>
  <si>
    <t>Protupožarni putovi</t>
  </si>
  <si>
    <t>Materijal za tekuće i investicijsko održavanje javnih površina</t>
  </si>
  <si>
    <t>Usluge tekućeg i investicijskog održavanja javnih površina</t>
  </si>
  <si>
    <t>Komunalne usluge, deratizacija i dezinsekcija</t>
  </si>
  <si>
    <t>Zemljište za parking</t>
  </si>
  <si>
    <t>Usluge tekućeg i investicijskog održavanja groblja</t>
  </si>
  <si>
    <t>Izgradnja mrtvačnice</t>
  </si>
  <si>
    <t>Subvencija za zbrinjavanje komunalnog otpada</t>
  </si>
  <si>
    <t>Otplata glavnice primljenog kredita - porat Sali</t>
  </si>
  <si>
    <t>Kamate za primljeni kredit - porat Sali</t>
  </si>
  <si>
    <t>Izgradnja vodovoda i odvodnje</t>
  </si>
  <si>
    <t>Izrada katastra nekretnina</t>
  </si>
  <si>
    <t>Izrada UPU-a poduzetničke zone Brbinj</t>
  </si>
  <si>
    <t>Protupožarna zaštita</t>
  </si>
  <si>
    <t>Civilna zaštita</t>
  </si>
  <si>
    <t>Stipendije i školarine</t>
  </si>
  <si>
    <t>Ljekarna Sali</t>
  </si>
  <si>
    <t>Socijalna skrb</t>
  </si>
  <si>
    <t>Pomoć i njega u kući</t>
  </si>
  <si>
    <t>Sufinanciranje troškova stanovanja</t>
  </si>
  <si>
    <t>Naknade za djecu</t>
  </si>
  <si>
    <t>Ostale pomoći</t>
  </si>
  <si>
    <t>Javne potrebe u kulturi</t>
  </si>
  <si>
    <t>Financiranje kulturnih događaja</t>
  </si>
  <si>
    <t>Pomoć za tiskanje knjiga</t>
  </si>
  <si>
    <t>Javne potrebe u sportu</t>
  </si>
  <si>
    <t>Financiranje potreba u sportu</t>
  </si>
  <si>
    <t>Izgradnja sportske dvorane</t>
  </si>
  <si>
    <t>Vjerske zajednice</t>
  </si>
  <si>
    <t>Subvencija za rad poštanskih ureda</t>
  </si>
  <si>
    <t>Financiranje rada D.V. Orkulice Sali</t>
  </si>
  <si>
    <t>Financiranje programa za djecu i mlade</t>
  </si>
  <si>
    <t>Izgradnja objekta dječjeg vrtića</t>
  </si>
  <si>
    <t>Izgradnja vrtića</t>
  </si>
  <si>
    <t>Financiranje rada Hrvatske knjižnice i čitaonice Sali</t>
  </si>
  <si>
    <t>Nabava knjiga</t>
  </si>
  <si>
    <t>Financiranje rada mjesnih odbora</t>
  </si>
  <si>
    <t>Tekuće donacije - zaštita i spašavanje</t>
  </si>
  <si>
    <t>Stipendije srednjoškolcima</t>
  </si>
  <si>
    <t>Stipendije studentima</t>
  </si>
  <si>
    <t>Naknada za ogrijev</t>
  </si>
  <si>
    <t>Naknade za novorođenčad</t>
  </si>
  <si>
    <t>Nabava božićnih darova za djecu</t>
  </si>
  <si>
    <t>Pomoći osobama s invaliditetom</t>
  </si>
  <si>
    <t>Božićnica umirovljenicima</t>
  </si>
  <si>
    <t>Tekuće donacije - crveni križ</t>
  </si>
  <si>
    <t>Usluge rukovanja razglasom</t>
  </si>
  <si>
    <t>Tekuće donacije udrugama u kulturi</t>
  </si>
  <si>
    <t>Tekuće donacije za kulturne događaje</t>
  </si>
  <si>
    <t>Tekuće donacije za sportska događanja</t>
  </si>
  <si>
    <t>Tekuće donacije sportskim klubovima i društvima</t>
  </si>
  <si>
    <t>Sportska dvorana</t>
  </si>
  <si>
    <t>Tekuće donacije vjerskim zajednicama</t>
  </si>
  <si>
    <t>Subvencije poljoprivrednicima</t>
  </si>
  <si>
    <t>Izdaci za jamčevne pologe</t>
  </si>
  <si>
    <t>Plaće zaposlenika</t>
  </si>
  <si>
    <t>Doprinosi na plaće</t>
  </si>
  <si>
    <t>Ostali nespomenuti rashodi</t>
  </si>
  <si>
    <t>Zgrada dječjeg vrtića</t>
  </si>
  <si>
    <t>Tekuće donacije za rad mjesnih odbora</t>
  </si>
  <si>
    <t>036</t>
  </si>
  <si>
    <t>Rashodi za javni red i sigurnost koji nisu drugdje svrstani</t>
  </si>
  <si>
    <t>083</t>
  </si>
  <si>
    <t>Službe emitiranja i izdavanja</t>
  </si>
  <si>
    <t>109</t>
  </si>
  <si>
    <t>Aktivnosti socijalne zaštite koje nisu drugdje svrstane</t>
  </si>
  <si>
    <t>Troškovi sudskih postupaka</t>
  </si>
  <si>
    <t>Uredski materijal i ostali materijalni rashodi</t>
  </si>
  <si>
    <t>Primljeni kratkoročni zajmovi</t>
  </si>
  <si>
    <t>Primljeni dugoročni zajmovi</t>
  </si>
  <si>
    <t>Primici od povrata jamčevnih pologa</t>
  </si>
  <si>
    <t>RAČUN FINANCIRANJA PREMA EKONOMSKOJ KLASIFIKACIJI - IZDACI</t>
  </si>
  <si>
    <t>Otplata glavnice primljenih dugoročnih kredita</t>
  </si>
  <si>
    <t>Otplata glavnice primljenih kratkoročnih zajmova</t>
  </si>
  <si>
    <t xml:space="preserve">U 2017. godini podignut je dugoročni investicijski kredit u iznosu od 3.000.000,00 kuna za financiranje sanacije i rekonstrukcije puta preko porta u Salima II faza. Kredit će se isplaćivati kroz 8 godina u 32  tromjesečne rate (glavnica 93.750,00 + pripadajuća kamata 2,5%). </t>
  </si>
  <si>
    <t>DUGOROČNI KREDITI</t>
  </si>
  <si>
    <t>3. IZVJEŠTAJ O ZADUŽIVANJU</t>
  </si>
  <si>
    <t>4. IZVJEŠTAJ O DANIM JAMSTVIMA I IZDACIMA PO JAMSTVIMA</t>
  </si>
  <si>
    <t>Članak 2.</t>
  </si>
  <si>
    <t>Kapitalne donacije</t>
  </si>
  <si>
    <t>Prijevozna sredstva u cestovnom prometu</t>
  </si>
  <si>
    <t>Prihodi iz dobiti trgovačkih društata</t>
  </si>
  <si>
    <t>Subvencija i pomoći za rad trgovačkim društvima u javnom sektoru</t>
  </si>
  <si>
    <t>Izgradnja parkinga</t>
  </si>
  <si>
    <t>UPU poduzetničke zone Brbinj</t>
  </si>
  <si>
    <t>Uskrsnice umirovljenicima</t>
  </si>
  <si>
    <t>Kapitalna donacija za obnovu crkvenih objekata</t>
  </si>
  <si>
    <t>Subvencije u poljoprivredi</t>
  </si>
  <si>
    <t>Razvoj poljoprivrede</t>
  </si>
  <si>
    <t>Opće javne usluge</t>
  </si>
  <si>
    <t>Ovaj Polugodišnji izvještaj o izvršenju proračuna stupa na snagu danom donošenja, a objaviti će se u  "Službenom glasniku Općine Sali".</t>
  </si>
  <si>
    <t xml:space="preserve">Naknade šteta </t>
  </si>
  <si>
    <t>Tekuće i investicijsko održavanje zgrada i prostora</t>
  </si>
  <si>
    <t xml:space="preserve">Sitni inventar </t>
  </si>
  <si>
    <t>Kapitalne pomoći od izvanproračunskih korisnika</t>
  </si>
  <si>
    <t>Odvoz i zbrinjavanje otpada</t>
  </si>
  <si>
    <t>Izgradnja reciklažnog dvorišta</t>
  </si>
  <si>
    <t>Nabava spremnika za odvojeno prikupljanje otpada</t>
  </si>
  <si>
    <t>Uređenje luka, pristaništa i plaža</t>
  </si>
  <si>
    <t>Luka Sali</t>
  </si>
  <si>
    <t>Katastarska izmjera</t>
  </si>
  <si>
    <t>Prostorni plan uređenja Općine Sali</t>
  </si>
  <si>
    <t>Unapređenje školstva</t>
  </si>
  <si>
    <t>Sufinanciranje rada ljekarne</t>
  </si>
  <si>
    <t>Subvencije za rad poštanskih ureda</t>
  </si>
  <si>
    <t>Kapitalne pomoći proračunskim korisnicima drugih proračuna</t>
  </si>
  <si>
    <t>Višak prihoda iz prethodnih godina</t>
  </si>
  <si>
    <t xml:space="preserve">UKUPNO RASHODI </t>
  </si>
  <si>
    <t xml:space="preserve">A. RAČUN PRIHODA I RASHODA    </t>
  </si>
  <si>
    <t xml:space="preserve">RASPOLOŽIVA SREDSTVA IZ PRETHODNIH GODINA    </t>
  </si>
  <si>
    <t xml:space="preserve">B. RAČUN FINANCIRANJA    </t>
  </si>
  <si>
    <t xml:space="preserve">PRIHODI PO EKONOMSKOJ KLASIFIKACIJI     </t>
  </si>
  <si>
    <t xml:space="preserve">RASHODI PO EKONOMSKOJ KLASIFIKACIJI    </t>
  </si>
  <si>
    <t xml:space="preserve">PRIHODI PREMA IZVORIMA FINANCIRANJA </t>
  </si>
  <si>
    <t xml:space="preserve">RASHODI PREMA IZVORIMA FINANCIRANJA     </t>
  </si>
  <si>
    <t xml:space="preserve">RASHODI PREMA FUNKCIJSKOJ KLASIFIKACIJI   </t>
  </si>
  <si>
    <t xml:space="preserve">RAČUN FINANCIRANJA PREMA EKONOMSKOJ KLASIFIKACIJI - PRIMICI  </t>
  </si>
  <si>
    <t xml:space="preserve">RAČUN FINANCIRANJA - ANALITIČKI PRIKAZ </t>
  </si>
  <si>
    <t xml:space="preserve">RAČUN FINANCIRANJA PREMA IZVORIMA FINANCIRANJA </t>
  </si>
  <si>
    <t>066</t>
  </si>
  <si>
    <t>RAZDJEL 001</t>
  </si>
  <si>
    <t>GLAVA 00101</t>
  </si>
  <si>
    <t>OPĆINSKO VIJEĆE</t>
  </si>
  <si>
    <t>Program 1000</t>
  </si>
  <si>
    <t>Aktivnost 100010</t>
  </si>
  <si>
    <t>Aktivnost 100020</t>
  </si>
  <si>
    <t>Izrada razvojnih programa</t>
  </si>
  <si>
    <t>Aktivnost 100030</t>
  </si>
  <si>
    <t>Financiranje političkih stranaka i članova izabranih sa liste grupe birača</t>
  </si>
  <si>
    <t>RAZDJEL 002</t>
  </si>
  <si>
    <t>Program 2000</t>
  </si>
  <si>
    <t>Redovna djelatnost Jedinstvenog upravnog odjela</t>
  </si>
  <si>
    <t>Aktivnost 200010</t>
  </si>
  <si>
    <t>Aktivnost 200020</t>
  </si>
  <si>
    <t>Aktivnost 200030</t>
  </si>
  <si>
    <t>Aktivnost 200040</t>
  </si>
  <si>
    <t>Tekući projekt 200010</t>
  </si>
  <si>
    <t>Program 3000</t>
  </si>
  <si>
    <t>Razvoj civilnog društva</t>
  </si>
  <si>
    <t>Aktivnost 300010</t>
  </si>
  <si>
    <t>Tekuće donacije udrugama i neprofitnim org.</t>
  </si>
  <si>
    <t>Program 4000</t>
  </si>
  <si>
    <t>Aktivnost 400010</t>
  </si>
  <si>
    <t>Kapitalni projekt 400020</t>
  </si>
  <si>
    <t>Potrošnja i održavanje javne rasvjete</t>
  </si>
  <si>
    <t>Izgradnja javne rasvjete</t>
  </si>
  <si>
    <t>Program 4100</t>
  </si>
  <si>
    <t>Aktivnost 410010</t>
  </si>
  <si>
    <t>Kapitalni projekt 410010</t>
  </si>
  <si>
    <t>Program 4200</t>
  </si>
  <si>
    <t>Aktivnost 420010</t>
  </si>
  <si>
    <t>Kapitalni projekt 420010</t>
  </si>
  <si>
    <t>Aktivnost 420020</t>
  </si>
  <si>
    <t>Održavanje dječjih igrališta</t>
  </si>
  <si>
    <t>Program 4300</t>
  </si>
  <si>
    <t>Aktivnost 430010</t>
  </si>
  <si>
    <t>Kapitalni projekt 430010</t>
  </si>
  <si>
    <t>Program 4400</t>
  </si>
  <si>
    <t>Aktivnost 440010</t>
  </si>
  <si>
    <t>Sanacija odlagališta otpada</t>
  </si>
  <si>
    <t>Program 4500</t>
  </si>
  <si>
    <t>Kapitalni projekt 450010</t>
  </si>
  <si>
    <t>Tekući projekt 450010</t>
  </si>
  <si>
    <t>Program 4600</t>
  </si>
  <si>
    <t>Kapitalni projekt 460010</t>
  </si>
  <si>
    <t>Program 4700</t>
  </si>
  <si>
    <t>Interventni helidrom</t>
  </si>
  <si>
    <t>Rekonstrukcija interventnog helidroma</t>
  </si>
  <si>
    <t>Aktivnost 470010</t>
  </si>
  <si>
    <t>Program 5000</t>
  </si>
  <si>
    <t>Kapitalni projekt 500010</t>
  </si>
  <si>
    <t>Kapitalni projekt 500020</t>
  </si>
  <si>
    <t>Program 5100</t>
  </si>
  <si>
    <t>Aktivnost 510010</t>
  </si>
  <si>
    <t>Program 5200</t>
  </si>
  <si>
    <t>Evidencija nekretnina</t>
  </si>
  <si>
    <t>Aktivnost 520010</t>
  </si>
  <si>
    <t>Izrada Evidencije nekretnina</t>
  </si>
  <si>
    <t>Program 6000</t>
  </si>
  <si>
    <t>Aktivnost 600010</t>
  </si>
  <si>
    <t>Program 6100</t>
  </si>
  <si>
    <t>Aktivnost 610010</t>
  </si>
  <si>
    <t>Opremanje postrojbe civilne zaštite</t>
  </si>
  <si>
    <t>Program 7000</t>
  </si>
  <si>
    <t>Javne potrebe u obrazovanju</t>
  </si>
  <si>
    <t>Aktivnost 700010</t>
  </si>
  <si>
    <t>Aktivnost 700020</t>
  </si>
  <si>
    <t>Aktivnost 700030</t>
  </si>
  <si>
    <t>Program 7100</t>
  </si>
  <si>
    <t>Javne potrebe u zdravstvu</t>
  </si>
  <si>
    <t>Program 7200</t>
  </si>
  <si>
    <t>Aktivnost 720010</t>
  </si>
  <si>
    <t>Aktivnost 720020</t>
  </si>
  <si>
    <t>Aktivnost 720030</t>
  </si>
  <si>
    <t>Aktivnost 720040</t>
  </si>
  <si>
    <t>Program 8000</t>
  </si>
  <si>
    <t>Aktivnost 800020</t>
  </si>
  <si>
    <t>Aktivnost 800010</t>
  </si>
  <si>
    <t>Očuvanje kulturne baštine</t>
  </si>
  <si>
    <t>Aktivnost 800030</t>
  </si>
  <si>
    <t>Program 8100</t>
  </si>
  <si>
    <t>Aktivnost 810010</t>
  </si>
  <si>
    <t>Kapitalni projekt 810010</t>
  </si>
  <si>
    <t>Program 8200</t>
  </si>
  <si>
    <t>Aktivnost 820010</t>
  </si>
  <si>
    <t>Tekuće pomoći za crkvu</t>
  </si>
  <si>
    <t>Program 9000</t>
  </si>
  <si>
    <t>Aktivnost 900010</t>
  </si>
  <si>
    <t>Program 9100</t>
  </si>
  <si>
    <t>Kapitalni projekt 910010</t>
  </si>
  <si>
    <t>Program 9200</t>
  </si>
  <si>
    <t>Zaštita životinja</t>
  </si>
  <si>
    <t>Aktivnost 920010</t>
  </si>
  <si>
    <t>Program 4800</t>
  </si>
  <si>
    <t>Aktivnost 480010</t>
  </si>
  <si>
    <t>Program 4900</t>
  </si>
  <si>
    <t>Kapitalni projekt 490010</t>
  </si>
  <si>
    <t>RAZDJEL 003</t>
  </si>
  <si>
    <t>PREDŠKOLSTVO</t>
  </si>
  <si>
    <t>Program 7300</t>
  </si>
  <si>
    <t>Aktivnost 730010</t>
  </si>
  <si>
    <t>Aktivnost 730020</t>
  </si>
  <si>
    <t>Program 7400</t>
  </si>
  <si>
    <t>Aktivnost 740010</t>
  </si>
  <si>
    <t>Program 7500</t>
  </si>
  <si>
    <t>Kapitalni projekt 750010</t>
  </si>
  <si>
    <t>Opremanje vrtića</t>
  </si>
  <si>
    <t>Program 7600</t>
  </si>
  <si>
    <t>Sufinanciranje vrtića Latica Zadar</t>
  </si>
  <si>
    <t>Aktivnost 760010</t>
  </si>
  <si>
    <t>Sufinanciranje rada vrtića Latica Zadar</t>
  </si>
  <si>
    <t>RAZDJEL 004</t>
  </si>
  <si>
    <t>Program 8300</t>
  </si>
  <si>
    <t>Aktivnost 830010</t>
  </si>
  <si>
    <t>Aktivnost 830020</t>
  </si>
  <si>
    <t>Program 8400</t>
  </si>
  <si>
    <t>Bibliobus</t>
  </si>
  <si>
    <t>Aktivnost 840010</t>
  </si>
  <si>
    <t>Sufinanciranje bibliobusa</t>
  </si>
  <si>
    <t>Usluga bibliobusa</t>
  </si>
  <si>
    <t>RAZDJEL 005</t>
  </si>
  <si>
    <t>RAZDEJL 001</t>
  </si>
  <si>
    <t>Tekuće pomoći od institucija i tela EU</t>
  </si>
  <si>
    <t>Kamate za pozajmicu</t>
  </si>
  <si>
    <t>074</t>
  </si>
  <si>
    <t>Službe javnog zdravstva</t>
  </si>
  <si>
    <t>Izvršenje 01-06/2021.</t>
  </si>
  <si>
    <t>Izvršenje 01-06/2021. godine</t>
  </si>
  <si>
    <t>Izvršenje 01-06/ 2021. godine</t>
  </si>
  <si>
    <t>Porez i prirez na dohodak</t>
  </si>
  <si>
    <t>Porezi na imovinu</t>
  </si>
  <si>
    <t>Porezi na robu i usluge</t>
  </si>
  <si>
    <t>Pomoći od međunar. organizacija te institucija i tijela EU</t>
  </si>
  <si>
    <t>Pomoći proračunu od drugih proračuna</t>
  </si>
  <si>
    <t>Pomoći od izvanproračunskih korisnika</t>
  </si>
  <si>
    <t>Pomoći temeljem prijenosa EU sredstava</t>
  </si>
  <si>
    <t>Prihodi od financijske imovine</t>
  </si>
  <si>
    <t>Prihodi od nefinancijske imovine</t>
  </si>
  <si>
    <t>Upravne i administrativne pristojbe</t>
  </si>
  <si>
    <t>Komunalni doprinosi i naknade</t>
  </si>
  <si>
    <t>Prihodi po posebnim propisima</t>
  </si>
  <si>
    <t>Prihodi od prodaje proizvoda i roba te pruženih usluga</t>
  </si>
  <si>
    <t>Donacije od pravnih i fizičkih osoba izvan općeg proračuna</t>
  </si>
  <si>
    <t>Ostali prihodi</t>
  </si>
  <si>
    <t>Kazne, upravne mjere i ostali prihodi</t>
  </si>
  <si>
    <t>Prihodi od prodaje materijalne imovine</t>
  </si>
  <si>
    <t>Plaće (Bruto)</t>
  </si>
  <si>
    <t>Naknade troškova zaposlenima</t>
  </si>
  <si>
    <t>Kamate za primljene kredite i zajmove</t>
  </si>
  <si>
    <t>Subvencije trgovačkimdruštvima, zadrugama, poljoprivrednicima i obrtnicima izvan javnog sektora</t>
  </si>
  <si>
    <t>Pomoći proračunskim korisnicima drugih proračuna</t>
  </si>
  <si>
    <t>Ostale naknade građanima i kućanstvima iz proračuna</t>
  </si>
  <si>
    <t xml:space="preserve">Kapitalne donacije  </t>
  </si>
  <si>
    <t>Kazne, penali i naknade štete</t>
  </si>
  <si>
    <t>Kapitalne pomoći</t>
  </si>
  <si>
    <t>Materijalna imovina - prirodna bogatstva</t>
  </si>
  <si>
    <t>Građevinski objekti</t>
  </si>
  <si>
    <t>Postrojenja i oprema</t>
  </si>
  <si>
    <t xml:space="preserve">Prijevozna sredstva </t>
  </si>
  <si>
    <t>Knjige, umjetnička djela i ostale izložbene vrijednosti</t>
  </si>
  <si>
    <t>Nematerijalna proizvedena imovina</t>
  </si>
  <si>
    <t>Strategija pametne općine</t>
  </si>
  <si>
    <t>Plan razvoja Općine Sali</t>
  </si>
  <si>
    <t>GLAVA 00201</t>
  </si>
  <si>
    <t>POSLOVANJE JEDINSTVENOG UPRAVNOG ODJELA</t>
  </si>
  <si>
    <t>GLAVA 00202</t>
  </si>
  <si>
    <t>KOMUNALNA INFRASTRUKTURA</t>
  </si>
  <si>
    <t>GLAVA 00203</t>
  </si>
  <si>
    <t>PROSTORNO UREĐENJE I ZAŠTITA OKOLIŠA</t>
  </si>
  <si>
    <t>GLAVA 00204</t>
  </si>
  <si>
    <t>ZAŠTITA I SPAŠAVANJE</t>
  </si>
  <si>
    <t>GLAVA 00205</t>
  </si>
  <si>
    <t>ŠKOLSTVO, ZDRAVSTVO I SOCIJALNA SKRB</t>
  </si>
  <si>
    <t>GLAVA 00206</t>
  </si>
  <si>
    <t>KULTURA, SPORT I RELIGIJA</t>
  </si>
  <si>
    <t>GLAVA 00207</t>
  </si>
  <si>
    <t>POLJOPRIVREDA</t>
  </si>
  <si>
    <t>GLAVA 00208</t>
  </si>
  <si>
    <t>SUBVENCIJE I POMOĆI TRGOVAČKIM DRUŠTVIMA I UNUTAR OPĆEG PRORAČUNA</t>
  </si>
  <si>
    <t>PREDŠKOLSKI ODGOJ</t>
  </si>
  <si>
    <t>GLAVA 00301</t>
  </si>
  <si>
    <t>DJEČJI VRTIĆ "ORKULICE" SALI</t>
  </si>
  <si>
    <t>Aktivnost A440020</t>
  </si>
  <si>
    <t>Izrada Plana gospodarenja otpadom</t>
  </si>
  <si>
    <t>Izrada plana gospodarenja otpadom</t>
  </si>
  <si>
    <t>Vodovod i odvodnja</t>
  </si>
  <si>
    <t>Katastar nekretnina</t>
  </si>
  <si>
    <t>Izrada Evidencije nekretnina sa GIS bazom podataka</t>
  </si>
  <si>
    <t>Program 5300</t>
  </si>
  <si>
    <t>Aktivnost 530010</t>
  </si>
  <si>
    <t>Energetska obnova javnih zgrada</t>
  </si>
  <si>
    <t>Aktivnost A530030</t>
  </si>
  <si>
    <t>Aktivnost A530020</t>
  </si>
  <si>
    <t>Intelektualne usluge</t>
  </si>
  <si>
    <t>Sufinanciranje rada DVD-a Sali</t>
  </si>
  <si>
    <t>Tekući projekt T710010</t>
  </si>
  <si>
    <t>Donacije za tiskanje knjiga</t>
  </si>
  <si>
    <t>Kapitalni projekt K800010</t>
  </si>
  <si>
    <t>Zavičajni muzej Dugi otok</t>
  </si>
  <si>
    <t>Izgradnja zavičajnog muzeja</t>
  </si>
  <si>
    <t>Rashodi za troškove redovnog poslovanja</t>
  </si>
  <si>
    <t>Tekući projekt T730010</t>
  </si>
  <si>
    <t>Održavanje prostora</t>
  </si>
  <si>
    <t>Tekući projekt T730020</t>
  </si>
  <si>
    <t>Nabava opreme</t>
  </si>
  <si>
    <t>Naknada za podmirenje troškova boravka u vrtiću</t>
  </si>
  <si>
    <t>Ostale naknade iz proračuna u novcu</t>
  </si>
  <si>
    <t>Uređenje okoliša vrtića</t>
  </si>
  <si>
    <t>GLAVA 00302</t>
  </si>
  <si>
    <t>DJEČJI VRTIĆ "LATICA" ZADAR</t>
  </si>
  <si>
    <t>Nabava knjižne građe</t>
  </si>
  <si>
    <t>Tekući projekt T830010</t>
  </si>
  <si>
    <t>Kapitalni projekt K830010</t>
  </si>
  <si>
    <t>Proširenje i opremanje knjižnice u Salima</t>
  </si>
  <si>
    <t>Proširenje i uređenje knjižnice u Salima</t>
  </si>
  <si>
    <t>GLAVA 00401</t>
  </si>
  <si>
    <t>HRVATSKA KNJIŽNICA I ČITAONIC SALI</t>
  </si>
  <si>
    <t>Naknade troškova zaposlenicima</t>
  </si>
  <si>
    <t>GLAVA 00402</t>
  </si>
  <si>
    <t>GRADSKA KNJIŽNICA ZADAR</t>
  </si>
  <si>
    <t>Rash.vez za stan. i kom. pog. koji nisu. drug. svrst.</t>
  </si>
  <si>
    <t>Otplata glavnice primljenih kredita i zajmova</t>
  </si>
  <si>
    <t>Subvencije TD,zadr, poljopr i obrtn.izv javn.sekt.</t>
  </si>
  <si>
    <t>Plaće (bruto)</t>
  </si>
  <si>
    <t>Rashodi za usluge održavanja</t>
  </si>
  <si>
    <t>Knjige, umjetnička djela i ost izložb vrijednosti</t>
  </si>
  <si>
    <t>KRATKOROČNA POZAJMICA</t>
  </si>
  <si>
    <t>REVOLVING KREDIT</t>
  </si>
  <si>
    <t>Kapitalne pomoći kred i ostalim financ instituc te trg društ u javnom sektoru</t>
  </si>
  <si>
    <t xml:space="preserve">Naknade građanima i kućanstvima </t>
  </si>
  <si>
    <t>Predsjednica</t>
  </si>
  <si>
    <t>Ivana Kirinić Frka</t>
  </si>
  <si>
    <t>POLUGODIŠNJI IZVJEŠTAJ O IZVRŠENJU PRORAČUNA OPĆINE SALI ZA 2022. GODINU</t>
  </si>
  <si>
    <t>Polugodišnji izvještaj o izvršenju proračuna Općine Sali za 2022. godinu sastoji se od:</t>
  </si>
  <si>
    <t>Plan 2022.</t>
  </si>
  <si>
    <t>Izvršenje 01-06 2022.</t>
  </si>
  <si>
    <t>Izvršenje 01-06/2022.</t>
  </si>
  <si>
    <t>Plan za 2022.</t>
  </si>
  <si>
    <t>Izvršenje 01-06/2022. godine</t>
  </si>
  <si>
    <t>Indeks 4/2</t>
  </si>
  <si>
    <t>Kazne i upravne mjere</t>
  </si>
  <si>
    <t>Ostale kazne</t>
  </si>
  <si>
    <t>Plan za 2022. godinu</t>
  </si>
  <si>
    <t>Izvršenje 01-06/ 2022. godine</t>
  </si>
  <si>
    <t>Zakupnine i najamnine</t>
  </si>
  <si>
    <t>Službena odjeća i obuća</t>
  </si>
  <si>
    <t>Najam opreme</t>
  </si>
  <si>
    <t>Otplata glavnice primljenih zajmova</t>
  </si>
  <si>
    <t>Otplata revolving kredita</t>
  </si>
  <si>
    <t>Osobni automobil</t>
  </si>
  <si>
    <t>Tekuće i investicijsko održavanje riva i obale</t>
  </si>
  <si>
    <t>Tekući projekt 450020</t>
  </si>
  <si>
    <t>Turistička infrastruktura</t>
  </si>
  <si>
    <t>Uređenje riva i obale</t>
  </si>
  <si>
    <t>Tekuće i investicijsko održavanje turističke infrastrukture</t>
  </si>
  <si>
    <t>Održavanje turističke infrastrukture</t>
  </si>
  <si>
    <t>Izgradnja turističke infrastrukture</t>
  </si>
  <si>
    <t>Aktivnost 200050</t>
  </si>
  <si>
    <t>Proračunska zaliha</t>
  </si>
  <si>
    <t>Izvanredni rashodi</t>
  </si>
  <si>
    <t>Tekući projekt 200020</t>
  </si>
  <si>
    <t>Održavanje zgrada i prostora</t>
  </si>
  <si>
    <t>Izgradnja, sanacija i rekonstrukcija nerazvrstanih cesta i putova</t>
  </si>
  <si>
    <t>Javne i zelene površine</t>
  </si>
  <si>
    <t>Održavanje javnih i zelenih površina</t>
  </si>
  <si>
    <t>Javna parkirališta</t>
  </si>
  <si>
    <t>Dječja igrališta</t>
  </si>
  <si>
    <t>Groblja</t>
  </si>
  <si>
    <t>Izgradnja i održavanje groblja</t>
  </si>
  <si>
    <t>Otkup zemljišta za groblje</t>
  </si>
  <si>
    <t>Prostorno planska dokumentacija</t>
  </si>
  <si>
    <t>Energetska tranzicija</t>
  </si>
  <si>
    <t>Program 5400</t>
  </si>
  <si>
    <t>Digitalna infrastruktura</t>
  </si>
  <si>
    <t>Aktivnost 540010</t>
  </si>
  <si>
    <t>Digitalizacija</t>
  </si>
  <si>
    <t>Kapitalni projekt 600010</t>
  </si>
  <si>
    <t>Protupožarni centar Dugi otok</t>
  </si>
  <si>
    <t>Nabava radnog materijala za učenike O.Š. Petar Lorini Sali</t>
  </si>
  <si>
    <t>Tekuće donacije za školstvo</t>
  </si>
  <si>
    <t>Dodatna ulaganja na nefinancijskoj imovini</t>
  </si>
  <si>
    <t>Uređenje sportskih igrališta</t>
  </si>
  <si>
    <t>Komasacija</t>
  </si>
  <si>
    <t>Kapitalni projekt 920010</t>
  </si>
  <si>
    <t>Izgradnja i opremanje skloništa za životinje</t>
  </si>
  <si>
    <t>Sklonište za životinje</t>
  </si>
  <si>
    <t>Održavanje skloništa za životinje</t>
  </si>
  <si>
    <t>Poduzetnički inkubator</t>
  </si>
  <si>
    <t>Opremanje poduzetničkog inkubatora</t>
  </si>
  <si>
    <t>Izrada strategije razvoja poljoprivrede</t>
  </si>
  <si>
    <t>Zemljište za vodovod i odvodnju</t>
  </si>
  <si>
    <t>Kapitalne pomoći trg. društvima u javnom sektoru</t>
  </si>
  <si>
    <t>056</t>
  </si>
  <si>
    <t>Zaštita okoliša - koje nije razvrstano</t>
  </si>
  <si>
    <t xml:space="preserve">Početak plaćanja kredita je 31.12.2017. godine. Ukupno je podmireno 1.781.250,00 kuna te obveza na dan 30.06.2022. iznosi 1.218.750,00 kuna s pripadajućom kamatom. </t>
  </si>
  <si>
    <t xml:space="preserve">U 2022. godini od poslovne  bvanke odobren je minus u iznosu od 500.000,00 kuna. Na dan 30.06.2022. godine korišteno je ukupno 151.665,82 kune minusa.  </t>
  </si>
  <si>
    <t>U 2022. godini radi plaćanja obveza po projektima koji se sufinanciraju iz EU fondova i drugih proračuna dobiven je revolving kredit na poslovnom računu kod poslovne banke Erste&amp;Steiermarkische bank d.d. Rijeka, u visini od 1.500.000,00 kuna. Na dan 31.06.2021. godine obveza po ovom kreditu iznosi 800.000,00 kuna.</t>
  </si>
  <si>
    <t>U 2022. godini Općina Sali nije davala jamstva niti mala izdataka po jamstvima.</t>
  </si>
  <si>
    <r>
      <t xml:space="preserve">STANJE NOVČANIH SREDSTAVA </t>
    </r>
    <r>
      <rPr>
        <sz val="11"/>
        <rFont val="Calibri"/>
        <family val="2"/>
        <charset val="238"/>
        <scheme val="minor"/>
      </rPr>
      <t>na 30.06.2022. godine iznosi  3.437,22 kuna.</t>
    </r>
  </si>
  <si>
    <r>
      <t>U posebnom dijelu</t>
    </r>
    <r>
      <rPr>
        <sz val="11"/>
        <rFont val="Calibri"/>
        <family val="2"/>
        <charset val="238"/>
        <scheme val="minor"/>
      </rPr>
      <t xml:space="preserve"> Polugodišnjeg izvještaja o izvršenju proračuna Općine Sali za 2022. godinu iskazano je izvršenje plana Proračuna po pojedinim programima, projektima i aktivnostima do 30.06.2022. godine.</t>
    </r>
  </si>
  <si>
    <r>
      <t xml:space="preserve">STANJE POTRAŽIVANJA </t>
    </r>
    <r>
      <rPr>
        <sz val="11"/>
        <rFont val="Calibri"/>
        <family val="2"/>
        <charset val="238"/>
        <scheme val="minor"/>
      </rPr>
      <t>za prihode poslovanja na dan 30.06.2022. godine iznosi 1.236.404,35 kune.</t>
    </r>
  </si>
  <si>
    <r>
      <t xml:space="preserve">STANJE OBVEZA  </t>
    </r>
    <r>
      <rPr>
        <sz val="11"/>
        <rFont val="Calibri"/>
        <family val="2"/>
        <charset val="238"/>
        <scheme val="minor"/>
      </rPr>
      <t>na dan 30.06.2022. godine iznosi  3.046.957,68 kune od čega je nedospjelih obveza po kreditu i pozajmicama 2.307.915,82 kune, nedospjelih tekućih obveza 266.570,51 kuna i dospjelih obveza 472.471,35 kuna.</t>
    </r>
  </si>
  <si>
    <t>Indeks 3/2</t>
  </si>
  <si>
    <t>Temeljem članka 88. Zakona o proračunu (Narodne novine broj 144/21) te članka 30. Statuta Općine Sali (Službeni glasnik Općine Sali broj 2/2016 - pročišćeni tekst) Općinsko vijeće Općine Sali  na svojoj  8. sjednici održanoj dana 29.09.2022. godine donijelo je</t>
  </si>
  <si>
    <t>KLASA: 400-01/21-01/04</t>
  </si>
  <si>
    <t>URBROJ: 2198/15-01-22-2</t>
  </si>
  <si>
    <t>Sali, 29. rujna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</si>
</sst>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4" fillId="0" borderId="17" xfId="0" applyFont="1" applyBorder="1" applyAlignment="1">
      <alignment horizontal="left"/>
    </xf>
    <xf numFmtId="0" fontId="1" fillId="0" borderId="0" xfId="0" applyFont="1"/>
    <xf numFmtId="0" fontId="4" fillId="0" borderId="23" xfId="0" applyFont="1" applyBorder="1"/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2" borderId="34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4" fontId="4" fillId="2" borderId="10" xfId="0" applyNumberFormat="1" applyFont="1" applyFill="1" applyBorder="1"/>
    <xf numFmtId="4" fontId="4" fillId="2" borderId="11" xfId="0" applyNumberFormat="1" applyFont="1" applyFill="1" applyBorder="1"/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2" fontId="4" fillId="4" borderId="17" xfId="0" applyNumberFormat="1" applyFont="1" applyFill="1" applyBorder="1"/>
    <xf numFmtId="2" fontId="4" fillId="4" borderId="1" xfId="0" applyNumberFormat="1" applyFont="1" applyFill="1" applyBorder="1"/>
    <xf numFmtId="0" fontId="4" fillId="0" borderId="47" xfId="0" applyFont="1" applyBorder="1" applyAlignment="1">
      <alignment horizontal="center" vertical="center"/>
    </xf>
    <xf numFmtId="2" fontId="4" fillId="0" borderId="17" xfId="0" applyNumberFormat="1" applyFont="1" applyBorder="1"/>
    <xf numFmtId="2" fontId="4" fillId="0" borderId="1" xfId="0" applyNumberFormat="1" applyFont="1" applyBorder="1"/>
    <xf numFmtId="0" fontId="4" fillId="0" borderId="0" xfId="0" applyFont="1" applyAlignment="1">
      <alignment horizontal="left" vertical="center"/>
    </xf>
    <xf numFmtId="4" fontId="4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left"/>
    </xf>
    <xf numFmtId="2" fontId="3" fillId="5" borderId="50" xfId="0" applyNumberFormat="1" applyFont="1" applyFill="1" applyBorder="1"/>
    <xf numFmtId="0" fontId="4" fillId="5" borderId="51" xfId="0" applyFont="1" applyFill="1" applyBorder="1" applyAlignment="1">
      <alignment horizontal="center" vertical="center"/>
    </xf>
    <xf numFmtId="2" fontId="4" fillId="5" borderId="27" xfId="0" applyNumberFormat="1" applyFont="1" applyFill="1" applyBorder="1"/>
    <xf numFmtId="2" fontId="4" fillId="5" borderId="28" xfId="0" applyNumberFormat="1" applyFont="1" applyFill="1" applyBorder="1"/>
    <xf numFmtId="0" fontId="0" fillId="0" borderId="25" xfId="0" applyBorder="1"/>
    <xf numFmtId="0" fontId="4" fillId="0" borderId="16" xfId="0" applyFont="1" applyBorder="1" applyAlignment="1">
      <alignment horizontal="center"/>
    </xf>
    <xf numFmtId="0" fontId="4" fillId="0" borderId="0" xfId="0" applyFont="1"/>
    <xf numFmtId="0" fontId="4" fillId="0" borderId="17" xfId="0" applyFont="1" applyBorder="1"/>
    <xf numFmtId="0" fontId="4" fillId="0" borderId="0" xfId="0" applyFont="1" applyAlignment="1">
      <alignment horizontal="center"/>
    </xf>
    <xf numFmtId="0" fontId="4" fillId="0" borderId="25" xfId="0" applyFont="1" applyBorder="1"/>
    <xf numFmtId="0" fontId="4" fillId="0" borderId="39" xfId="0" applyFont="1" applyBorder="1" applyAlignment="1">
      <alignment horizontal="center"/>
    </xf>
    <xf numFmtId="0" fontId="4" fillId="0" borderId="42" xfId="0" applyFont="1" applyBorder="1"/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2" fontId="4" fillId="0" borderId="44" xfId="0" applyNumberFormat="1" applyFont="1" applyBorder="1"/>
    <xf numFmtId="2" fontId="4" fillId="0" borderId="28" xfId="0" applyNumberFormat="1" applyFont="1" applyBorder="1"/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7" xfId="0" applyFont="1" applyBorder="1"/>
    <xf numFmtId="0" fontId="4" fillId="0" borderId="58" xfId="0" applyFont="1" applyBorder="1" applyAlignment="1">
      <alignment horizontal="center"/>
    </xf>
    <xf numFmtId="2" fontId="4" fillId="5" borderId="57" xfId="0" applyNumberFormat="1" applyFont="1" applyFill="1" applyBorder="1"/>
    <xf numFmtId="2" fontId="4" fillId="3" borderId="57" xfId="0" applyNumberFormat="1" applyFont="1" applyFill="1" applyBorder="1"/>
    <xf numFmtId="2" fontId="4" fillId="4" borderId="57" xfId="0" applyNumberFormat="1" applyFont="1" applyFill="1" applyBorder="1"/>
    <xf numFmtId="2" fontId="4" fillId="0" borderId="57" xfId="0" applyNumberFormat="1" applyFont="1" applyBorder="1"/>
    <xf numFmtId="2" fontId="4" fillId="0" borderId="56" xfId="0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43" xfId="0" applyNumberFormat="1" applyFont="1" applyBorder="1"/>
    <xf numFmtId="0" fontId="4" fillId="0" borderId="5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60" xfId="0" applyFont="1" applyBorder="1"/>
    <xf numFmtId="0" fontId="4" fillId="0" borderId="42" xfId="0" applyFont="1" applyBorder="1" applyAlignment="1">
      <alignment horizontal="center"/>
    </xf>
    <xf numFmtId="0" fontId="4" fillId="0" borderId="62" xfId="0" applyFont="1" applyBorder="1"/>
    <xf numFmtId="0" fontId="4" fillId="5" borderId="51" xfId="0" applyFont="1" applyFill="1" applyBorder="1" applyAlignment="1">
      <alignment horizontal="center"/>
    </xf>
    <xf numFmtId="2" fontId="4" fillId="0" borderId="11" xfId="0" applyNumberFormat="1" applyFont="1" applyBorder="1"/>
    <xf numFmtId="2" fontId="4" fillId="0" borderId="19" xfId="0" applyNumberFormat="1" applyFont="1" applyBorder="1"/>
    <xf numFmtId="0" fontId="4" fillId="0" borderId="17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2" fontId="3" fillId="0" borderId="57" xfId="0" applyNumberFormat="1" applyFont="1" applyBorder="1"/>
    <xf numFmtId="0" fontId="4" fillId="0" borderId="33" xfId="0" applyFont="1" applyBorder="1" applyAlignment="1">
      <alignment horizontal="left" vertical="center"/>
    </xf>
    <xf numFmtId="4" fontId="0" fillId="0" borderId="0" xfId="0" applyNumberFormat="1"/>
    <xf numFmtId="0" fontId="4" fillId="0" borderId="47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47" xfId="0" applyFont="1" applyBorder="1" applyAlignment="1">
      <alignment horizontal="left" wrapText="1"/>
    </xf>
    <xf numFmtId="0" fontId="4" fillId="0" borderId="38" xfId="0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4" fillId="0" borderId="54" xfId="0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32" xfId="0" applyFont="1" applyBorder="1" applyAlignment="1">
      <alignment horizont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wrapText="1"/>
    </xf>
    <xf numFmtId="0" fontId="1" fillId="0" borderId="1" xfId="0" applyFont="1" applyBorder="1"/>
    <xf numFmtId="0" fontId="3" fillId="0" borderId="33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4" fontId="9" fillId="0" borderId="0" xfId="0" applyNumberFormat="1" applyFont="1"/>
    <xf numFmtId="2" fontId="0" fillId="0" borderId="0" xfId="0" applyNumberForma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63" xfId="0" applyFont="1" applyBorder="1" applyAlignment="1">
      <alignment horizontal="center" vertical="center"/>
    </xf>
    <xf numFmtId="2" fontId="4" fillId="0" borderId="63" xfId="0" applyNumberFormat="1" applyFont="1" applyBorder="1"/>
    <xf numFmtId="2" fontId="4" fillId="6" borderId="57" xfId="0" applyNumberFormat="1" applyFont="1" applyFill="1" applyBorder="1"/>
    <xf numFmtId="0" fontId="4" fillId="0" borderId="0" xfId="0" applyFont="1" applyAlignment="1">
      <alignment horizontal="left" wrapText="1"/>
    </xf>
    <xf numFmtId="2" fontId="3" fillId="4" borderId="57" xfId="0" applyNumberFormat="1" applyFont="1" applyFill="1" applyBorder="1"/>
    <xf numFmtId="2" fontId="4" fillId="7" borderId="57" xfId="0" applyNumberFormat="1" applyFont="1" applyFill="1" applyBorder="1"/>
    <xf numFmtId="164" fontId="4" fillId="2" borderId="10" xfId="0" applyNumberFormat="1" applyFont="1" applyFill="1" applyBorder="1"/>
    <xf numFmtId="164" fontId="4" fillId="2" borderId="19" xfId="0" applyNumberFormat="1" applyFont="1" applyFill="1" applyBorder="1"/>
    <xf numFmtId="0" fontId="6" fillId="0" borderId="0" xfId="0" applyFont="1" applyAlignment="1">
      <alignment horizontal="left" vertical="center" wrapText="1"/>
    </xf>
    <xf numFmtId="0" fontId="4" fillId="5" borderId="17" xfId="0" applyFont="1" applyFill="1" applyBorder="1" applyAlignment="1">
      <alignment horizontal="left"/>
    </xf>
    <xf numFmtId="0" fontId="3" fillId="0" borderId="47" xfId="0" applyFont="1" applyBorder="1" applyAlignment="1">
      <alignment horizontal="center"/>
    </xf>
    <xf numFmtId="2" fontId="3" fillId="0" borderId="17" xfId="0" applyNumberFormat="1" applyFont="1" applyBorder="1"/>
    <xf numFmtId="2" fontId="3" fillId="0" borderId="1" xfId="0" applyNumberFormat="1" applyFont="1" applyBorder="1"/>
    <xf numFmtId="2" fontId="3" fillId="0" borderId="17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3" borderId="17" xfId="0" applyNumberFormat="1" applyFont="1" applyFill="1" applyBorder="1"/>
    <xf numFmtId="2" fontId="3" fillId="3" borderId="1" xfId="0" applyNumberFormat="1" applyFont="1" applyFill="1" applyBorder="1"/>
    <xf numFmtId="2" fontId="3" fillId="4" borderId="17" xfId="0" applyNumberFormat="1" applyFont="1" applyFill="1" applyBorder="1"/>
    <xf numFmtId="2" fontId="3" fillId="4" borderId="1" xfId="0" applyNumberFormat="1" applyFont="1" applyFill="1" applyBorder="1"/>
    <xf numFmtId="0" fontId="4" fillId="0" borderId="34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49" fontId="4" fillId="4" borderId="33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left"/>
    </xf>
    <xf numFmtId="2" fontId="4" fillId="5" borderId="57" xfId="0" applyNumberFormat="1" applyFont="1" applyFill="1" applyBorder="1" applyAlignment="1">
      <alignment horizontal="right" vertical="center"/>
    </xf>
    <xf numFmtId="2" fontId="4" fillId="5" borderId="57" xfId="0" applyNumberFormat="1" applyFont="1" applyFill="1" applyBorder="1" applyAlignment="1">
      <alignment horizontal="right"/>
    </xf>
    <xf numFmtId="0" fontId="4" fillId="0" borderId="33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2" fontId="4" fillId="0" borderId="57" xfId="0" applyNumberFormat="1" applyFont="1" applyBorder="1" applyAlignment="1">
      <alignment horizontal="right"/>
    </xf>
    <xf numFmtId="0" fontId="3" fillId="3" borderId="65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0" borderId="33" xfId="0" applyFont="1" applyBorder="1" applyAlignment="1">
      <alignment horizontal="center" wrapText="1"/>
    </xf>
    <xf numFmtId="2" fontId="4" fillId="0" borderId="52" xfId="0" applyNumberFormat="1" applyFont="1" applyBorder="1"/>
    <xf numFmtId="0" fontId="4" fillId="0" borderId="34" xfId="0" applyFont="1" applyBorder="1" applyAlignment="1">
      <alignment horizontal="center"/>
    </xf>
    <xf numFmtId="0" fontId="0" fillId="5" borderId="53" xfId="0" applyFill="1" applyBorder="1"/>
    <xf numFmtId="2" fontId="3" fillId="5" borderId="48" xfId="0" applyNumberFormat="1" applyFont="1" applyFill="1" applyBorder="1"/>
    <xf numFmtId="4" fontId="3" fillId="0" borderId="52" xfId="0" applyNumberFormat="1" applyFont="1" applyBorder="1"/>
    <xf numFmtId="4" fontId="3" fillId="0" borderId="1" xfId="0" applyNumberFormat="1" applyFont="1" applyBorder="1"/>
    <xf numFmtId="4" fontId="4" fillId="0" borderId="52" xfId="0" applyNumberFormat="1" applyFont="1" applyBorder="1"/>
    <xf numFmtId="4" fontId="4" fillId="0" borderId="1" xfId="0" applyNumberFormat="1" applyFont="1" applyBorder="1"/>
    <xf numFmtId="4" fontId="4" fillId="0" borderId="43" xfId="0" applyNumberFormat="1" applyFont="1" applyBorder="1"/>
    <xf numFmtId="4" fontId="4" fillId="0" borderId="19" xfId="0" applyNumberFormat="1" applyFont="1" applyBorder="1"/>
    <xf numFmtId="4" fontId="4" fillId="5" borderId="55" xfId="0" applyNumberFormat="1" applyFont="1" applyFill="1" applyBorder="1"/>
    <xf numFmtId="4" fontId="4" fillId="5" borderId="28" xfId="0" applyNumberFormat="1" applyFont="1" applyFill="1" applyBorder="1"/>
    <xf numFmtId="0" fontId="6" fillId="0" borderId="0" xfId="0" applyFont="1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3" fillId="3" borderId="54" xfId="0" applyNumberFormat="1" applyFont="1" applyFill="1" applyBorder="1"/>
    <xf numFmtId="2" fontId="3" fillId="4" borderId="52" xfId="0" applyNumberFormat="1" applyFont="1" applyFill="1" applyBorder="1"/>
    <xf numFmtId="2" fontId="3" fillId="0" borderId="52" xfId="0" applyNumberFormat="1" applyFont="1" applyBorder="1"/>
    <xf numFmtId="2" fontId="3" fillId="3" borderId="52" xfId="0" applyNumberFormat="1" applyFont="1" applyFill="1" applyBorder="1"/>
    <xf numFmtId="0" fontId="4" fillId="5" borderId="59" xfId="0" applyFont="1" applyFill="1" applyBorder="1"/>
    <xf numFmtId="2" fontId="3" fillId="5" borderId="22" xfId="0" applyNumberFormat="1" applyFont="1" applyFill="1" applyBorder="1"/>
    <xf numFmtId="2" fontId="4" fillId="3" borderId="57" xfId="0" applyNumberFormat="1" applyFont="1" applyFill="1" applyBorder="1" applyAlignment="1">
      <alignment horizontal="right"/>
    </xf>
    <xf numFmtId="2" fontId="4" fillId="4" borderId="57" xfId="0" applyNumberFormat="1" applyFont="1" applyFill="1" applyBorder="1" applyAlignment="1">
      <alignment horizontal="right"/>
    </xf>
    <xf numFmtId="2" fontId="3" fillId="0" borderId="57" xfId="0" applyNumberFormat="1" applyFont="1" applyBorder="1" applyAlignment="1">
      <alignment horizontal="right"/>
    </xf>
    <xf numFmtId="2" fontId="3" fillId="4" borderId="52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4" fillId="0" borderId="52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2" fontId="3" fillId="0" borderId="67" xfId="0" applyNumberFormat="1" applyFont="1" applyBorder="1"/>
    <xf numFmtId="0" fontId="3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2" fontId="4" fillId="0" borderId="56" xfId="0" applyNumberFormat="1" applyFont="1" applyBorder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4" borderId="33" xfId="0" applyFont="1" applyFill="1" applyBorder="1" applyAlignment="1">
      <alignment horizontal="left" wrapText="1"/>
    </xf>
    <xf numFmtId="0" fontId="4" fillId="4" borderId="17" xfId="0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17" xfId="0" applyFont="1" applyFill="1" applyBorder="1" applyAlignment="1">
      <alignment horizontal="left"/>
    </xf>
    <xf numFmtId="4" fontId="8" fillId="4" borderId="18" xfId="0" applyNumberFormat="1" applyFont="1" applyFill="1" applyBorder="1" applyAlignment="1">
      <alignment horizontal="right"/>
    </xf>
    <xf numFmtId="4" fontId="8" fillId="4" borderId="17" xfId="0" applyNumberFormat="1" applyFont="1" applyFill="1" applyBorder="1" applyAlignment="1">
      <alignment horizontal="right"/>
    </xf>
    <xf numFmtId="0" fontId="3" fillId="0" borderId="1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left"/>
    </xf>
    <xf numFmtId="0" fontId="4" fillId="0" borderId="26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4" fontId="4" fillId="0" borderId="18" xfId="0" applyNumberFormat="1" applyFont="1" applyBorder="1"/>
    <xf numFmtId="4" fontId="4" fillId="0" borderId="17" xfId="0" applyNumberFormat="1" applyFont="1" applyBorder="1"/>
    <xf numFmtId="4" fontId="4" fillId="0" borderId="0" xfId="0" applyNumberFormat="1" applyFont="1"/>
    <xf numFmtId="4" fontId="4" fillId="3" borderId="18" xfId="0" applyNumberFormat="1" applyFont="1" applyFill="1" applyBorder="1" applyAlignment="1">
      <alignment horizontal="right"/>
    </xf>
    <xf numFmtId="4" fontId="4" fillId="3" borderId="17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left" wrapText="1"/>
    </xf>
    <xf numFmtId="0" fontId="4" fillId="4" borderId="18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4" fontId="8" fillId="0" borderId="18" xfId="0" applyNumberFormat="1" applyFont="1" applyBorder="1" applyAlignment="1">
      <alignment horizontal="right"/>
    </xf>
    <xf numFmtId="4" fontId="8" fillId="0" borderId="17" xfId="0" applyNumberFormat="1" applyFont="1" applyBorder="1" applyAlignment="1">
      <alignment horizontal="right"/>
    </xf>
    <xf numFmtId="4" fontId="4" fillId="4" borderId="18" xfId="0" applyNumberFormat="1" applyFont="1" applyFill="1" applyBorder="1"/>
    <xf numFmtId="4" fontId="4" fillId="4" borderId="17" xfId="0" applyNumberFormat="1" applyFont="1" applyFill="1" applyBorder="1"/>
    <xf numFmtId="4" fontId="8" fillId="4" borderId="18" xfId="0" applyNumberFormat="1" applyFont="1" applyFill="1" applyBorder="1"/>
    <xf numFmtId="4" fontId="8" fillId="4" borderId="17" xfId="0" applyNumberFormat="1" applyFont="1" applyFill="1" applyBorder="1"/>
    <xf numFmtId="4" fontId="11" fillId="0" borderId="18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0" fontId="4" fillId="3" borderId="0" xfId="0" applyFont="1" applyFill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4" fontId="8" fillId="3" borderId="18" xfId="0" applyNumberFormat="1" applyFont="1" applyFill="1" applyBorder="1" applyAlignment="1">
      <alignment horizontal="right"/>
    </xf>
    <xf numFmtId="4" fontId="8" fillId="3" borderId="17" xfId="0" applyNumberFormat="1" applyFont="1" applyFill="1" applyBorder="1" applyAlignment="1">
      <alignment horizontal="right"/>
    </xf>
    <xf numFmtId="4" fontId="8" fillId="0" borderId="18" xfId="0" applyNumberFormat="1" applyFont="1" applyBorder="1"/>
    <xf numFmtId="4" fontId="8" fillId="0" borderId="17" xfId="0" applyNumberFormat="1" applyFont="1" applyBorder="1"/>
    <xf numFmtId="0" fontId="4" fillId="3" borderId="18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4" fillId="4" borderId="33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 wrapText="1"/>
    </xf>
    <xf numFmtId="0" fontId="3" fillId="0" borderId="18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7" xfId="0" applyFont="1" applyBorder="1" applyAlignment="1">
      <alignment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/>
    <xf numFmtId="0" fontId="4" fillId="0" borderId="0" xfId="0" applyFont="1"/>
    <xf numFmtId="0" fontId="4" fillId="0" borderId="17" xfId="0" applyFont="1" applyBorder="1"/>
    <xf numFmtId="4" fontId="3" fillId="0" borderId="18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4" fontId="8" fillId="0" borderId="18" xfId="0" applyNumberFormat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4" fillId="5" borderId="33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4" fontId="8" fillId="5" borderId="18" xfId="0" applyNumberFormat="1" applyFont="1" applyFill="1" applyBorder="1" applyAlignment="1">
      <alignment horizontal="right" vertical="center"/>
    </xf>
    <xf numFmtId="4" fontId="8" fillId="5" borderId="17" xfId="0" applyNumberFormat="1" applyFont="1" applyFill="1" applyBorder="1" applyAlignment="1">
      <alignment horizontal="right" vertical="center"/>
    </xf>
    <xf numFmtId="4" fontId="11" fillId="0" borderId="18" xfId="0" applyNumberFormat="1" applyFont="1" applyBorder="1"/>
    <xf numFmtId="4" fontId="11" fillId="0" borderId="17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0" fontId="1" fillId="0" borderId="0" xfId="0" applyFont="1" applyAlignment="1">
      <alignment horizontal="left"/>
    </xf>
    <xf numFmtId="0" fontId="4" fillId="0" borderId="6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5" borderId="18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4" fillId="5" borderId="17" xfId="0" applyFont="1" applyFill="1" applyBorder="1" applyAlignment="1">
      <alignment horizontal="left" wrapText="1"/>
    </xf>
    <xf numFmtId="4" fontId="0" fillId="5" borderId="18" xfId="0" applyNumberFormat="1" applyFill="1" applyBorder="1" applyAlignment="1">
      <alignment horizontal="right"/>
    </xf>
    <xf numFmtId="0" fontId="0" fillId="5" borderId="17" xfId="0" applyFill="1" applyBorder="1" applyAlignment="1">
      <alignment horizontal="right"/>
    </xf>
    <xf numFmtId="4" fontId="11" fillId="3" borderId="18" xfId="0" applyNumberFormat="1" applyFont="1" applyFill="1" applyBorder="1" applyAlignment="1">
      <alignment horizontal="right"/>
    </xf>
    <xf numFmtId="4" fontId="11" fillId="3" borderId="17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" fontId="4" fillId="0" borderId="18" xfId="0" applyNumberFormat="1" applyFont="1" applyBorder="1" applyAlignment="1">
      <alignment horizontal="right"/>
    </xf>
    <xf numFmtId="4" fontId="4" fillId="0" borderId="17" xfId="0" applyNumberFormat="1" applyFont="1" applyBorder="1" applyAlignment="1">
      <alignment horizontal="right"/>
    </xf>
    <xf numFmtId="0" fontId="4" fillId="4" borderId="0" xfId="0" applyFont="1" applyFill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7" xfId="0" applyFont="1" applyBorder="1" applyAlignment="1">
      <alignment vertical="center" wrapText="1"/>
    </xf>
    <xf numFmtId="4" fontId="4" fillId="4" borderId="18" xfId="0" applyNumberFormat="1" applyFont="1" applyFill="1" applyBorder="1" applyAlignment="1">
      <alignment horizontal="right" vertical="center"/>
    </xf>
    <xf numFmtId="4" fontId="4" fillId="4" borderId="17" xfId="0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4" fontId="8" fillId="0" borderId="12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0" fontId="4" fillId="4" borderId="0" xfId="0" applyFont="1" applyFill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4" fontId="4" fillId="7" borderId="18" xfId="0" applyNumberFormat="1" applyFont="1" applyFill="1" applyBorder="1"/>
    <xf numFmtId="4" fontId="4" fillId="7" borderId="17" xfId="0" applyNumberFormat="1" applyFont="1" applyFill="1" applyBorder="1"/>
    <xf numFmtId="0" fontId="1" fillId="0" borderId="5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49" xfId="0" applyFont="1" applyBorder="1" applyAlignment="1">
      <alignment horizontal="right"/>
    </xf>
    <xf numFmtId="4" fontId="0" fillId="0" borderId="21" xfId="0" applyNumberFormat="1" applyBorder="1"/>
    <xf numFmtId="4" fontId="0" fillId="0" borderId="49" xfId="0" applyNumberFormat="1" applyBorder="1"/>
    <xf numFmtId="4" fontId="8" fillId="4" borderId="18" xfId="0" applyNumberFormat="1" applyFont="1" applyFill="1" applyBorder="1" applyAlignment="1">
      <alignment horizontal="right" vertical="center"/>
    </xf>
    <xf numFmtId="4" fontId="8" fillId="4" borderId="17" xfId="0" applyNumberFormat="1" applyFont="1" applyFill="1" applyBorder="1" applyAlignment="1">
      <alignment horizontal="right" vertical="center"/>
    </xf>
    <xf numFmtId="0" fontId="4" fillId="7" borderId="0" xfId="0" applyFont="1" applyFill="1" applyAlignment="1">
      <alignment horizontal="left"/>
    </xf>
    <xf numFmtId="0" fontId="4" fillId="7" borderId="17" xfId="0" applyFont="1" applyFill="1" applyBorder="1" applyAlignment="1">
      <alignment horizontal="left"/>
    </xf>
    <xf numFmtId="0" fontId="4" fillId="7" borderId="18" xfId="0" applyFont="1" applyFill="1" applyBorder="1" applyAlignment="1">
      <alignment horizontal="left"/>
    </xf>
    <xf numFmtId="4" fontId="4" fillId="3" borderId="18" xfId="0" applyNumberFormat="1" applyFont="1" applyFill="1" applyBorder="1"/>
    <xf numFmtId="4" fontId="4" fillId="3" borderId="17" xfId="0" applyNumberFormat="1" applyFont="1" applyFill="1" applyBorder="1"/>
    <xf numFmtId="4" fontId="4" fillId="4" borderId="18" xfId="0" applyNumberFormat="1" applyFont="1" applyFill="1" applyBorder="1" applyAlignment="1">
      <alignment horizontal="right"/>
    </xf>
    <xf numFmtId="4" fontId="4" fillId="4" borderId="17" xfId="0" applyNumberFormat="1" applyFont="1" applyFill="1" applyBorder="1" applyAlignment="1">
      <alignment horizontal="right"/>
    </xf>
    <xf numFmtId="0" fontId="4" fillId="5" borderId="18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17" xfId="0" applyFont="1" applyFill="1" applyBorder="1" applyAlignment="1">
      <alignment horizontal="left"/>
    </xf>
    <xf numFmtId="4" fontId="4" fillId="5" borderId="18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4" fillId="6" borderId="0" xfId="0" applyFont="1" applyFill="1" applyAlignment="1">
      <alignment horizontal="left"/>
    </xf>
    <xf numFmtId="0" fontId="4" fillId="6" borderId="17" xfId="0" applyFont="1" applyFill="1" applyBorder="1" applyAlignment="1">
      <alignment horizontal="left"/>
    </xf>
    <xf numFmtId="0" fontId="4" fillId="6" borderId="18" xfId="0" applyFont="1" applyFill="1" applyBorder="1" applyAlignment="1">
      <alignment horizontal="left"/>
    </xf>
    <xf numFmtId="4" fontId="4" fillId="6" borderId="18" xfId="0" applyNumberFormat="1" applyFont="1" applyFill="1" applyBorder="1" applyAlignment="1">
      <alignment horizontal="right"/>
    </xf>
    <xf numFmtId="4" fontId="4" fillId="6" borderId="17" xfId="0" applyNumberFormat="1" applyFont="1" applyFill="1" applyBorder="1" applyAlignment="1">
      <alignment horizontal="right"/>
    </xf>
    <xf numFmtId="4" fontId="8" fillId="5" borderId="18" xfId="0" applyNumberFormat="1" applyFont="1" applyFill="1" applyBorder="1" applyAlignment="1">
      <alignment horizontal="right"/>
    </xf>
    <xf numFmtId="4" fontId="8" fillId="5" borderId="17" xfId="0" applyNumberFormat="1" applyFont="1" applyFill="1" applyBorder="1" applyAlignment="1">
      <alignment horizontal="right"/>
    </xf>
    <xf numFmtId="0" fontId="3" fillId="0" borderId="18" xfId="0" applyFont="1" applyBorder="1"/>
    <xf numFmtId="0" fontId="3" fillId="0" borderId="0" xfId="0" applyFont="1"/>
    <xf numFmtId="0" fontId="3" fillId="0" borderId="17" xfId="0" applyFont="1" applyBorder="1"/>
    <xf numFmtId="0" fontId="4" fillId="4" borderId="33" xfId="0" applyFont="1" applyFill="1" applyBorder="1"/>
    <xf numFmtId="0" fontId="4" fillId="4" borderId="17" xfId="0" applyFont="1" applyFill="1" applyBorder="1"/>
    <xf numFmtId="0" fontId="4" fillId="4" borderId="18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/>
    </xf>
    <xf numFmtId="4" fontId="8" fillId="3" borderId="18" xfId="0" applyNumberFormat="1" applyFont="1" applyFill="1" applyBorder="1"/>
    <xf numFmtId="4" fontId="8" fillId="3" borderId="17" xfId="0" applyNumberFormat="1" applyFont="1" applyFill="1" applyBorder="1"/>
    <xf numFmtId="0" fontId="3" fillId="0" borderId="33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4" fontId="4" fillId="3" borderId="18" xfId="0" applyNumberFormat="1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8" fillId="3" borderId="18" xfId="0" applyNumberFormat="1" applyFont="1" applyFill="1" applyBorder="1" applyAlignment="1">
      <alignment vertical="center"/>
    </xf>
    <xf numFmtId="4" fontId="8" fillId="3" borderId="17" xfId="0" applyNumberFormat="1" applyFont="1" applyFill="1" applyBorder="1" applyAlignment="1">
      <alignment vertical="center"/>
    </xf>
    <xf numFmtId="0" fontId="4" fillId="6" borderId="33" xfId="0" applyFont="1" applyFill="1" applyBorder="1" applyAlignment="1">
      <alignment horizontal="left"/>
    </xf>
    <xf numFmtId="0" fontId="4" fillId="6" borderId="18" xfId="0" applyFont="1" applyFill="1" applyBorder="1" applyAlignment="1">
      <alignment horizontal="left" wrapText="1"/>
    </xf>
    <xf numFmtId="0" fontId="4" fillId="6" borderId="0" xfId="0" applyFont="1" applyFill="1" applyAlignment="1">
      <alignment horizontal="left" wrapText="1"/>
    </xf>
    <xf numFmtId="0" fontId="4" fillId="6" borderId="17" xfId="0" applyFont="1" applyFill="1" applyBorder="1" applyAlignment="1">
      <alignment horizontal="left" wrapText="1"/>
    </xf>
    <xf numFmtId="4" fontId="8" fillId="6" borderId="18" xfId="0" applyNumberFormat="1" applyFont="1" applyFill="1" applyBorder="1" applyAlignment="1">
      <alignment horizontal="right"/>
    </xf>
    <xf numFmtId="4" fontId="8" fillId="6" borderId="17" xfId="0" applyNumberFormat="1" applyFont="1" applyFill="1" applyBorder="1" applyAlignment="1">
      <alignment horizontal="right"/>
    </xf>
    <xf numFmtId="0" fontId="4" fillId="3" borderId="33" xfId="0" applyFont="1" applyFill="1" applyBorder="1" applyAlignment="1">
      <alignment horizontal="left" wrapText="1"/>
    </xf>
    <xf numFmtId="0" fontId="4" fillId="0" borderId="15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" fontId="8" fillId="0" borderId="0" xfId="0" applyNumberFormat="1" applyFont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0" fontId="3" fillId="0" borderId="20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4" fontId="8" fillId="0" borderId="21" xfId="0" applyNumberFormat="1" applyFont="1" applyBorder="1" applyAlignment="1">
      <alignment horizontal="right"/>
    </xf>
    <xf numFmtId="4" fontId="8" fillId="0" borderId="49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4" fontId="4" fillId="0" borderId="37" xfId="0" applyNumberFormat="1" applyFont="1" applyBorder="1" applyAlignment="1">
      <alignment horizontal="right"/>
    </xf>
    <xf numFmtId="4" fontId="4" fillId="0" borderId="36" xfId="0" applyNumberFormat="1" applyFont="1" applyBorder="1" applyAlignment="1">
      <alignment horizontal="right"/>
    </xf>
    <xf numFmtId="4" fontId="4" fillId="0" borderId="26" xfId="0" applyNumberFormat="1" applyFont="1" applyBorder="1" applyAlignment="1">
      <alignment horizontal="right"/>
    </xf>
    <xf numFmtId="4" fontId="4" fillId="0" borderId="27" xfId="0" applyNumberFormat="1" applyFont="1" applyBorder="1" applyAlignment="1">
      <alignment horizontal="right"/>
    </xf>
    <xf numFmtId="4" fontId="8" fillId="0" borderId="37" xfId="0" applyNumberFormat="1" applyFont="1" applyBorder="1" applyAlignment="1">
      <alignment horizontal="right"/>
    </xf>
    <xf numFmtId="4" fontId="8" fillId="0" borderId="36" xfId="0" applyNumberFormat="1" applyFont="1" applyBorder="1" applyAlignment="1">
      <alignment horizontal="right"/>
    </xf>
    <xf numFmtId="4" fontId="8" fillId="0" borderId="26" xfId="0" applyNumberFormat="1" applyFont="1" applyBorder="1" applyAlignment="1">
      <alignment horizontal="right"/>
    </xf>
    <xf numFmtId="4" fontId="8" fillId="0" borderId="27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4" fontId="3" fillId="0" borderId="37" xfId="0" applyNumberFormat="1" applyFont="1" applyBorder="1" applyAlignment="1">
      <alignment horizontal="right"/>
    </xf>
    <xf numFmtId="4" fontId="3" fillId="0" borderId="36" xfId="0" applyNumberFormat="1" applyFont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4" fontId="3" fillId="0" borderId="37" xfId="0" applyNumberFormat="1" applyFont="1" applyBorder="1"/>
    <xf numFmtId="4" fontId="3" fillId="0" borderId="36" xfId="0" applyNumberFormat="1" applyFont="1" applyBorder="1"/>
    <xf numFmtId="0" fontId="4" fillId="0" borderId="12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4" fontId="4" fillId="0" borderId="12" xfId="0" applyNumberFormat="1" applyFont="1" applyBorder="1"/>
    <xf numFmtId="4" fontId="4" fillId="0" borderId="11" xfId="0" applyNumberFormat="1" applyFont="1" applyBorder="1"/>
    <xf numFmtId="4" fontId="8" fillId="0" borderId="12" xfId="0" applyNumberFormat="1" applyFont="1" applyBorder="1"/>
    <xf numFmtId="4" fontId="8" fillId="0" borderId="11" xfId="0" applyNumberFormat="1" applyFont="1" applyBorder="1"/>
    <xf numFmtId="4" fontId="4" fillId="0" borderId="0" xfId="0" applyNumberFormat="1" applyFont="1" applyAlignment="1">
      <alignment horizontal="right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center" wrapText="1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" fontId="8" fillId="0" borderId="15" xfId="0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4" borderId="18" xfId="0" applyNumberFormat="1" applyFont="1" applyFill="1" applyBorder="1" applyAlignment="1">
      <alignment horizontal="right"/>
    </xf>
    <xf numFmtId="4" fontId="3" fillId="4" borderId="17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4" fontId="8" fillId="0" borderId="8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0" fontId="6" fillId="2" borderId="1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4" fontId="8" fillId="0" borderId="19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164" fontId="10" fillId="0" borderId="8" xfId="0" applyNumberFormat="1" applyFont="1" applyBorder="1" applyAlignment="1">
      <alignment horizontal="right"/>
    </xf>
    <xf numFmtId="164" fontId="10" fillId="0" borderId="9" xfId="0" applyNumberFormat="1" applyFont="1" applyBorder="1" applyAlignment="1">
      <alignment horizontal="righ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6" fillId="0" borderId="26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4" fontId="6" fillId="0" borderId="26" xfId="0" applyNumberFormat="1" applyFont="1" applyBorder="1" applyAlignment="1">
      <alignment horizontal="right"/>
    </xf>
    <xf numFmtId="4" fontId="6" fillId="0" borderId="27" xfId="0" applyNumberFormat="1" applyFont="1" applyBorder="1" applyAlignment="1">
      <alignment horizontal="right"/>
    </xf>
    <xf numFmtId="4" fontId="6" fillId="0" borderId="28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17" xfId="0" applyFont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64" fontId="7" fillId="0" borderId="21" xfId="0" applyNumberFormat="1" applyFont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164" fontId="4" fillId="0" borderId="20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4" fillId="0" borderId="33" xfId="0" applyFont="1" applyBorder="1" applyAlignment="1">
      <alignment horizontal="left"/>
    </xf>
    <xf numFmtId="164" fontId="8" fillId="0" borderId="18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 wrapText="1"/>
    </xf>
    <xf numFmtId="164" fontId="8" fillId="0" borderId="15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164" fontId="8" fillId="0" borderId="16" xfId="0" applyNumberFormat="1" applyFont="1" applyBorder="1" applyAlignment="1">
      <alignment horizontal="right"/>
    </xf>
    <xf numFmtId="0" fontId="5" fillId="0" borderId="35" xfId="0" applyFont="1" applyBorder="1" applyAlignment="1">
      <alignment horizontal="left" wrapText="1"/>
    </xf>
    <xf numFmtId="0" fontId="5" fillId="0" borderId="36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4" fontId="7" fillId="0" borderId="37" xfId="0" applyNumberFormat="1" applyFont="1" applyBorder="1" applyAlignment="1">
      <alignment horizontal="right"/>
    </xf>
    <xf numFmtId="4" fontId="7" fillId="0" borderId="36" xfId="0" applyNumberFormat="1" applyFont="1" applyBorder="1" applyAlignment="1">
      <alignment horizontal="right"/>
    </xf>
    <xf numFmtId="4" fontId="7" fillId="0" borderId="26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164" fontId="4" fillId="0" borderId="37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164" fontId="4" fillId="0" borderId="27" xfId="0" applyNumberFormat="1" applyFont="1" applyBorder="1" applyAlignment="1">
      <alignment horizontal="right"/>
    </xf>
    <xf numFmtId="164" fontId="4" fillId="0" borderId="35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4" fillId="0" borderId="2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4" borderId="0" xfId="0" applyFont="1" applyFill="1" applyAlignment="1">
      <alignment horizontal="left"/>
    </xf>
    <xf numFmtId="0" fontId="3" fillId="4" borderId="17" xfId="0" applyFont="1" applyFill="1" applyBorder="1" applyAlignment="1">
      <alignment horizontal="left"/>
    </xf>
    <xf numFmtId="4" fontId="3" fillId="4" borderId="18" xfId="0" applyNumberFormat="1" applyFont="1" applyFill="1" applyBorder="1"/>
    <xf numFmtId="4" fontId="3" fillId="4" borderId="17" xfId="0" applyNumberFormat="1" applyFont="1" applyFill="1" applyBorder="1"/>
    <xf numFmtId="0" fontId="3" fillId="3" borderId="35" xfId="0" applyFont="1" applyFill="1" applyBorder="1" applyAlignment="1">
      <alignment horizontal="left"/>
    </xf>
    <xf numFmtId="0" fontId="3" fillId="3" borderId="36" xfId="0" applyFont="1" applyFill="1" applyBorder="1" applyAlignment="1">
      <alignment horizontal="left"/>
    </xf>
    <xf numFmtId="4" fontId="3" fillId="3" borderId="37" xfId="0" applyNumberFormat="1" applyFont="1" applyFill="1" applyBorder="1"/>
    <xf numFmtId="4" fontId="3" fillId="3" borderId="36" xfId="0" applyNumberFormat="1" applyFont="1" applyFill="1" applyBorder="1"/>
    <xf numFmtId="164" fontId="8" fillId="0" borderId="18" xfId="0" applyNumberFormat="1" applyFont="1" applyBorder="1"/>
    <xf numFmtId="164" fontId="8" fillId="0" borderId="17" xfId="0" applyNumberFormat="1" applyFont="1" applyBorder="1"/>
    <xf numFmtId="164" fontId="3" fillId="0" borderId="18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18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4" borderId="0" xfId="0" applyFont="1" applyFill="1" applyAlignment="1">
      <alignment horizontal="left" wrapText="1"/>
    </xf>
    <xf numFmtId="0" fontId="3" fillId="4" borderId="17" xfId="0" applyFont="1" applyFill="1" applyBorder="1" applyAlignment="1">
      <alignment horizontal="left" wrapText="1"/>
    </xf>
    <xf numFmtId="164" fontId="11" fillId="0" borderId="18" xfId="0" applyNumberFormat="1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4" fontId="11" fillId="4" borderId="18" xfId="0" applyNumberFormat="1" applyFont="1" applyFill="1" applyBorder="1"/>
    <xf numFmtId="4" fontId="11" fillId="4" borderId="17" xfId="0" applyNumberFormat="1" applyFont="1" applyFill="1" applyBorder="1"/>
    <xf numFmtId="0" fontId="3" fillId="3" borderId="0" xfId="0" applyFont="1" applyFill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4" fontId="11" fillId="3" borderId="18" xfId="0" applyNumberFormat="1" applyFont="1" applyFill="1" applyBorder="1"/>
    <xf numFmtId="4" fontId="11" fillId="3" borderId="17" xfId="0" applyNumberFormat="1" applyFont="1" applyFill="1" applyBorder="1"/>
    <xf numFmtId="4" fontId="3" fillId="3" borderId="18" xfId="0" applyNumberFormat="1" applyFont="1" applyFill="1" applyBorder="1"/>
    <xf numFmtId="4" fontId="3" fillId="3" borderId="17" xfId="0" applyNumberFormat="1" applyFont="1" applyFill="1" applyBorder="1"/>
    <xf numFmtId="0" fontId="3" fillId="5" borderId="20" xfId="0" applyFont="1" applyFill="1" applyBorder="1" applyAlignment="1">
      <alignment horizontal="left"/>
    </xf>
    <xf numFmtId="0" fontId="3" fillId="5" borderId="49" xfId="0" applyFont="1" applyFill="1" applyBorder="1" applyAlignment="1">
      <alignment horizontal="left"/>
    </xf>
    <xf numFmtId="4" fontId="3" fillId="5" borderId="21" xfId="0" applyNumberFormat="1" applyFont="1" applyFill="1" applyBorder="1"/>
    <xf numFmtId="4" fontId="3" fillId="5" borderId="49" xfId="0" applyNumberFormat="1" applyFont="1" applyFill="1" applyBorder="1"/>
    <xf numFmtId="4" fontId="3" fillId="4" borderId="0" xfId="0" applyNumberFormat="1" applyFont="1" applyFill="1" applyAlignment="1">
      <alignment horizontal="right"/>
    </xf>
    <xf numFmtId="0" fontId="4" fillId="0" borderId="0" xfId="0" applyFont="1" applyAlignment="1">
      <alignment wrapText="1"/>
    </xf>
    <xf numFmtId="0" fontId="4" fillId="0" borderId="17" xfId="0" applyFont="1" applyBorder="1" applyAlignment="1">
      <alignment wrapText="1"/>
    </xf>
    <xf numFmtId="0" fontId="3" fillId="4" borderId="0" xfId="0" applyFont="1" applyFill="1"/>
    <xf numFmtId="0" fontId="3" fillId="4" borderId="17" xfId="0" applyFont="1" applyFill="1" applyBorder="1"/>
    <xf numFmtId="4" fontId="3" fillId="0" borderId="0" xfId="0" applyNumberFormat="1" applyFont="1" applyAlignment="1">
      <alignment horizontal="right"/>
    </xf>
    <xf numFmtId="0" fontId="3" fillId="4" borderId="0" xfId="0" applyFont="1" applyFill="1" applyAlignment="1">
      <alignment wrapText="1"/>
    </xf>
    <xf numFmtId="0" fontId="3" fillId="4" borderId="17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3" fillId="3" borderId="17" xfId="0" applyFont="1" applyFill="1" applyBorder="1" applyAlignment="1">
      <alignment wrapText="1"/>
    </xf>
    <xf numFmtId="0" fontId="3" fillId="5" borderId="21" xfId="0" applyFont="1" applyFill="1" applyBorder="1" applyAlignment="1">
      <alignment horizontal="left"/>
    </xf>
    <xf numFmtId="4" fontId="3" fillId="5" borderId="21" xfId="0" applyNumberFormat="1" applyFont="1" applyFill="1" applyBorder="1" applyAlignment="1">
      <alignment horizontal="right"/>
    </xf>
    <xf numFmtId="4" fontId="3" fillId="5" borderId="49" xfId="0" applyNumberFormat="1" applyFont="1" applyFill="1" applyBorder="1" applyAlignment="1">
      <alignment horizontal="right"/>
    </xf>
    <xf numFmtId="4" fontId="11" fillId="5" borderId="21" xfId="0" applyNumberFormat="1" applyFont="1" applyFill="1" applyBorder="1" applyAlignment="1">
      <alignment horizontal="right"/>
    </xf>
    <xf numFmtId="4" fontId="11" fillId="5" borderId="49" xfId="0" applyNumberFormat="1" applyFont="1" applyFill="1" applyBorder="1" applyAlignment="1">
      <alignment horizontal="right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4" fontId="8" fillId="0" borderId="17" xfId="0" applyNumberFormat="1" applyFont="1" applyBorder="1" applyAlignment="1">
      <alignment vertical="center"/>
    </xf>
    <xf numFmtId="0" fontId="3" fillId="5" borderId="26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4" fontId="4" fillId="5" borderId="26" xfId="0" applyNumberFormat="1" applyFont="1" applyFill="1" applyBorder="1" applyAlignment="1">
      <alignment vertical="center"/>
    </xf>
    <xf numFmtId="4" fontId="4" fillId="5" borderId="27" xfId="0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4" fontId="4" fillId="0" borderId="37" xfId="0" applyNumberFormat="1" applyFont="1" applyBorder="1" applyAlignment="1">
      <alignment vertical="center"/>
    </xf>
    <xf numFmtId="4" fontId="4" fillId="0" borderId="36" xfId="0" applyNumberFormat="1" applyFont="1" applyBorder="1" applyAlignment="1">
      <alignment vertical="center"/>
    </xf>
    <xf numFmtId="0" fontId="4" fillId="0" borderId="6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61" xfId="0" applyFont="1" applyBorder="1" applyAlignment="1">
      <alignment horizont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4" fontId="4" fillId="4" borderId="37" xfId="0" applyNumberFormat="1" applyFont="1" applyFill="1" applyBorder="1" applyAlignment="1">
      <alignment horizontal="right" vertical="center"/>
    </xf>
    <xf numFmtId="4" fontId="4" fillId="4" borderId="36" xfId="0" applyNumberFormat="1" applyFont="1" applyFill="1" applyBorder="1" applyAlignment="1">
      <alignment horizontal="right" vertical="center"/>
    </xf>
    <xf numFmtId="4" fontId="8" fillId="0" borderId="37" xfId="0" applyNumberFormat="1" applyFont="1" applyBorder="1" applyAlignment="1">
      <alignment vertical="center"/>
    </xf>
    <xf numFmtId="4" fontId="8" fillId="0" borderId="36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/>
    </xf>
    <xf numFmtId="4" fontId="4" fillId="0" borderId="12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3" fillId="5" borderId="26" xfId="0" applyFont="1" applyFill="1" applyBorder="1" applyAlignment="1">
      <alignment horizontal="left"/>
    </xf>
    <xf numFmtId="0" fontId="3" fillId="5" borderId="25" xfId="0" applyFont="1" applyFill="1" applyBorder="1" applyAlignment="1">
      <alignment horizontal="left"/>
    </xf>
    <xf numFmtId="0" fontId="3" fillId="5" borderId="27" xfId="0" applyFont="1" applyFill="1" applyBorder="1" applyAlignment="1">
      <alignment horizontal="left"/>
    </xf>
    <xf numFmtId="4" fontId="4" fillId="5" borderId="26" xfId="0" applyNumberFormat="1" applyFont="1" applyFill="1" applyBorder="1" applyAlignment="1">
      <alignment horizontal="right"/>
    </xf>
    <xf numFmtId="4" fontId="4" fillId="5" borderId="27" xfId="0" applyNumberFormat="1" applyFont="1" applyFill="1" applyBorder="1" applyAlignment="1">
      <alignment horizontal="right"/>
    </xf>
    <xf numFmtId="4" fontId="8" fillId="5" borderId="26" xfId="0" applyNumberFormat="1" applyFont="1" applyFill="1" applyBorder="1" applyAlignment="1">
      <alignment horizontal="right"/>
    </xf>
    <xf numFmtId="4" fontId="8" fillId="5" borderId="27" xfId="0" applyNumberFormat="1" applyFont="1" applyFill="1" applyBorder="1" applyAlignment="1">
      <alignment horizontal="right"/>
    </xf>
    <xf numFmtId="0" fontId="3" fillId="5" borderId="26" xfId="0" applyFont="1" applyFill="1" applyBorder="1" applyAlignment="1">
      <alignment horizontal="left" wrapText="1"/>
    </xf>
    <xf numFmtId="0" fontId="3" fillId="5" borderId="25" xfId="0" applyFont="1" applyFill="1" applyBorder="1" applyAlignment="1">
      <alignment horizontal="left" wrapText="1"/>
    </xf>
    <xf numFmtId="0" fontId="3" fillId="5" borderId="27" xfId="0" applyFont="1" applyFill="1" applyBorder="1" applyAlignment="1">
      <alignment horizontal="left" wrapText="1"/>
    </xf>
    <xf numFmtId="4" fontId="4" fillId="5" borderId="26" xfId="0" applyNumberFormat="1" applyFont="1" applyFill="1" applyBorder="1"/>
    <xf numFmtId="4" fontId="4" fillId="5" borderId="27" xfId="0" applyNumberFormat="1" applyFont="1" applyFill="1" applyBorder="1"/>
    <xf numFmtId="0" fontId="3" fillId="0" borderId="37" xfId="0" applyFont="1" applyBorder="1" applyAlignment="1">
      <alignment horizontal="left" wrapText="1"/>
    </xf>
    <xf numFmtId="0" fontId="3" fillId="0" borderId="35" xfId="0" applyFont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12" fillId="0" borderId="0" xfId="0" applyFont="1" applyAlignment="1">
      <alignment horizontal="left" vertical="center"/>
    </xf>
    <xf numFmtId="4" fontId="3" fillId="0" borderId="35" xfId="0" applyNumberFormat="1" applyFont="1" applyBorder="1" applyAlignment="1">
      <alignment horizontal="right"/>
    </xf>
    <xf numFmtId="0" fontId="4" fillId="0" borderId="18" xfId="0" applyFont="1" applyBorder="1" applyAlignment="1">
      <alignment wrapText="1"/>
    </xf>
    <xf numFmtId="164" fontId="4" fillId="6" borderId="37" xfId="0" applyNumberFormat="1" applyFont="1" applyFill="1" applyBorder="1" applyAlignment="1">
      <alignment horizontal="right"/>
    </xf>
    <xf numFmtId="164" fontId="4" fillId="6" borderId="36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4" fontId="4" fillId="0" borderId="6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64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3" fillId="0" borderId="6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4" fillId="6" borderId="65" xfId="0" applyFont="1" applyFill="1" applyBorder="1" applyAlignment="1">
      <alignment horizontal="left"/>
    </xf>
    <xf numFmtId="0" fontId="4" fillId="6" borderId="36" xfId="0" applyFont="1" applyFill="1" applyBorder="1" applyAlignment="1">
      <alignment horizontal="left"/>
    </xf>
    <xf numFmtId="0" fontId="4" fillId="6" borderId="37" xfId="0" applyFont="1" applyFill="1" applyBorder="1" applyAlignment="1">
      <alignment horizontal="left"/>
    </xf>
    <xf numFmtId="0" fontId="4" fillId="6" borderId="35" xfId="0" applyFont="1" applyFill="1" applyBorder="1" applyAlignment="1">
      <alignment horizontal="left"/>
    </xf>
    <xf numFmtId="0" fontId="0" fillId="4" borderId="33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4" fontId="4" fillId="7" borderId="18" xfId="0" applyNumberFormat="1" applyFont="1" applyFill="1" applyBorder="1" applyAlignment="1">
      <alignment horizontal="right"/>
    </xf>
    <xf numFmtId="4" fontId="4" fillId="7" borderId="17" xfId="0" applyNumberFormat="1" applyFont="1" applyFill="1" applyBorder="1" applyAlignment="1">
      <alignment horizontal="right"/>
    </xf>
    <xf numFmtId="4" fontId="8" fillId="7" borderId="18" xfId="0" applyNumberFormat="1" applyFont="1" applyFill="1" applyBorder="1" applyAlignment="1">
      <alignment horizontal="right"/>
    </xf>
    <xf numFmtId="4" fontId="8" fillId="7" borderId="17" xfId="0" applyNumberFormat="1" applyFont="1" applyFill="1" applyBorder="1" applyAlignment="1">
      <alignment horizontal="right"/>
    </xf>
    <xf numFmtId="0" fontId="3" fillId="3" borderId="35" xfId="0" applyFont="1" applyFill="1" applyBorder="1"/>
    <xf numFmtId="0" fontId="3" fillId="3" borderId="36" xfId="0" applyFont="1" applyFill="1" applyBorder="1"/>
    <xf numFmtId="4" fontId="3" fillId="3" borderId="37" xfId="0" applyNumberFormat="1" applyFont="1" applyFill="1" applyBorder="1" applyAlignment="1">
      <alignment horizontal="right"/>
    </xf>
    <xf numFmtId="4" fontId="3" fillId="3" borderId="36" xfId="0" applyNumberFormat="1" applyFont="1" applyFill="1" applyBorder="1" applyAlignment="1">
      <alignment horizontal="right"/>
    </xf>
    <xf numFmtId="0" fontId="4" fillId="5" borderId="33" xfId="0" applyFont="1" applyFill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4" fillId="4" borderId="3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4" fontId="3" fillId="0" borderId="0" xfId="0" applyNumberFormat="1" applyFont="1"/>
    <xf numFmtId="4" fontId="4" fillId="0" borderId="25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6"/>
  <sheetViews>
    <sheetView tabSelected="1" view="pageLayout" zoomScaleNormal="100" workbookViewId="0">
      <selection activeCell="M3" sqref="M3"/>
    </sheetView>
  </sheetViews>
  <sheetFormatPr defaultRowHeight="15" x14ac:dyDescent="0.25"/>
  <cols>
    <col min="1" max="1" width="6.85546875" customWidth="1"/>
    <col min="5" max="5" width="7.42578125" customWidth="1"/>
    <col min="7" max="7" width="3.42578125" customWidth="1"/>
    <col min="9" max="9" width="4.7109375" customWidth="1"/>
    <col min="11" max="11" width="5.5703125" customWidth="1"/>
    <col min="12" max="12" width="8.7109375" customWidth="1"/>
    <col min="13" max="13" width="8" customWidth="1"/>
    <col min="14" max="14" width="12.140625" customWidth="1"/>
    <col min="15" max="15" width="12.85546875" customWidth="1"/>
    <col min="16" max="16" width="12.7109375" bestFit="1" customWidth="1"/>
    <col min="17" max="17" width="11.7109375" bestFit="1" customWidth="1"/>
  </cols>
  <sheetData>
    <row r="1" spans="1:15" ht="15" customHeight="1" x14ac:dyDescent="0.25">
      <c r="A1" s="1"/>
      <c r="B1" s="398" t="s">
        <v>678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1"/>
    </row>
    <row r="2" spans="1:15" ht="33" customHeight="1" x14ac:dyDescent="0.25"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O2" s="1"/>
    </row>
    <row r="3" spans="1:15" ht="23.25" customHeight="1" x14ac:dyDescent="0.25"/>
    <row r="4" spans="1:15" ht="18.75" x14ac:dyDescent="0.3">
      <c r="B4" s="399" t="s">
        <v>607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</row>
    <row r="6" spans="1:15" x14ac:dyDescent="0.25">
      <c r="B6" s="355" t="s">
        <v>0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</row>
    <row r="7" spans="1:15" x14ac:dyDescent="0.25">
      <c r="B7" s="1"/>
      <c r="C7" s="1"/>
      <c r="D7" s="1"/>
      <c r="E7" s="1"/>
      <c r="F7" s="1"/>
      <c r="G7" s="1"/>
      <c r="H7" s="1"/>
      <c r="I7" s="1"/>
    </row>
    <row r="8" spans="1:15" x14ac:dyDescent="0.25">
      <c r="B8" s="249" t="s">
        <v>1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</row>
    <row r="9" spans="1:15" x14ac:dyDescent="0.25">
      <c r="B9" s="249" t="s">
        <v>608</v>
      </c>
      <c r="C9" s="249"/>
      <c r="D9" s="249"/>
      <c r="E9" s="249"/>
      <c r="F9" s="249"/>
      <c r="G9" s="249"/>
      <c r="H9" s="249"/>
      <c r="I9" s="249"/>
      <c r="J9" s="249"/>
    </row>
    <row r="11" spans="1:15" x14ac:dyDescent="0.25">
      <c r="B11" s="235" t="s">
        <v>363</v>
      </c>
      <c r="C11" s="235"/>
      <c r="D11" s="235"/>
      <c r="E11" s="235"/>
      <c r="F11" s="235"/>
      <c r="G11" s="235"/>
      <c r="H11" s="235"/>
      <c r="I11" s="235"/>
    </row>
    <row r="12" spans="1:15" ht="15.75" thickBot="1" x14ac:dyDescent="0.3"/>
    <row r="13" spans="1:15" ht="33" customHeight="1" thickBot="1" x14ac:dyDescent="0.3">
      <c r="A13" s="2"/>
      <c r="B13" s="410"/>
      <c r="C13" s="410"/>
      <c r="D13" s="410"/>
      <c r="E13" s="410"/>
      <c r="F13" s="410"/>
      <c r="G13" s="411"/>
      <c r="H13" s="414" t="s">
        <v>501</v>
      </c>
      <c r="I13" s="414"/>
      <c r="J13" s="415" t="s">
        <v>609</v>
      </c>
      <c r="K13" s="411"/>
      <c r="L13" s="414" t="s">
        <v>610</v>
      </c>
      <c r="M13" s="416"/>
    </row>
    <row r="14" spans="1:15" x14ac:dyDescent="0.25">
      <c r="A14" s="2"/>
      <c r="B14" s="417" t="s">
        <v>2</v>
      </c>
      <c r="C14" s="417"/>
      <c r="D14" s="417"/>
      <c r="E14" s="417"/>
      <c r="F14" s="417"/>
      <c r="G14" s="418"/>
      <c r="H14" s="419">
        <f>F49</f>
        <v>3846464.05</v>
      </c>
      <c r="I14" s="420"/>
      <c r="J14" s="419">
        <f>H49</f>
        <v>20811000</v>
      </c>
      <c r="K14" s="420"/>
      <c r="L14" s="421">
        <f>J49</f>
        <v>4064927.7800000003</v>
      </c>
      <c r="M14" s="422"/>
    </row>
    <row r="15" spans="1:15" x14ac:dyDescent="0.25">
      <c r="A15" s="2"/>
      <c r="B15" s="353" t="s">
        <v>3</v>
      </c>
      <c r="C15" s="353"/>
      <c r="D15" s="353"/>
      <c r="E15" s="353"/>
      <c r="F15" s="353"/>
      <c r="G15" s="354"/>
      <c r="H15" s="347">
        <f>F104</f>
        <v>85300</v>
      </c>
      <c r="I15" s="348"/>
      <c r="J15" s="347">
        <f>H104</f>
        <v>200000</v>
      </c>
      <c r="K15" s="348"/>
      <c r="L15" s="346">
        <f>J104</f>
        <v>10950</v>
      </c>
      <c r="M15" s="403"/>
    </row>
    <row r="16" spans="1:15" x14ac:dyDescent="0.25">
      <c r="A16" s="2"/>
      <c r="B16" s="404" t="s">
        <v>4</v>
      </c>
      <c r="C16" s="404"/>
      <c r="D16" s="404"/>
      <c r="E16" s="404"/>
      <c r="F16" s="404"/>
      <c r="G16" s="405"/>
      <c r="H16" s="406">
        <f>SUM(H14:I15)</f>
        <v>3931764.05</v>
      </c>
      <c r="I16" s="407"/>
      <c r="J16" s="347">
        <f>SUM(J14:K15)</f>
        <v>21011000</v>
      </c>
      <c r="K16" s="348"/>
      <c r="L16" s="408">
        <f>SUM(L14:M15)</f>
        <v>4075877.7800000003</v>
      </c>
      <c r="M16" s="409"/>
    </row>
    <row r="17" spans="1:13" x14ac:dyDescent="0.25">
      <c r="A17" s="2"/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4"/>
    </row>
    <row r="18" spans="1:13" x14ac:dyDescent="0.25">
      <c r="A18" s="2"/>
      <c r="B18" s="166" t="s">
        <v>5</v>
      </c>
      <c r="C18" s="166"/>
      <c r="D18" s="166"/>
      <c r="E18" s="166"/>
      <c r="F18" s="166"/>
      <c r="G18" s="167"/>
      <c r="H18" s="346">
        <f>F115</f>
        <v>3016365.3</v>
      </c>
      <c r="I18" s="403"/>
      <c r="J18" s="191">
        <f>H115</f>
        <v>12336000</v>
      </c>
      <c r="K18" s="192"/>
      <c r="L18" s="346">
        <f>J115</f>
        <v>3425508.2600000002</v>
      </c>
      <c r="M18" s="403"/>
    </row>
    <row r="19" spans="1:13" x14ac:dyDescent="0.25">
      <c r="A19" s="2"/>
      <c r="B19" s="353" t="s">
        <v>6</v>
      </c>
      <c r="C19" s="353"/>
      <c r="D19" s="353"/>
      <c r="E19" s="353"/>
      <c r="F19" s="353"/>
      <c r="G19" s="354"/>
      <c r="H19" s="347">
        <f>F185</f>
        <v>1567734.97</v>
      </c>
      <c r="I19" s="425"/>
      <c r="J19" s="347">
        <f>H185</f>
        <v>8300000</v>
      </c>
      <c r="K19" s="425"/>
      <c r="L19" s="347">
        <f>J185</f>
        <v>610742.74</v>
      </c>
      <c r="M19" s="425"/>
    </row>
    <row r="20" spans="1:13" x14ac:dyDescent="0.25">
      <c r="A20" s="2"/>
      <c r="B20" s="439" t="s">
        <v>7</v>
      </c>
      <c r="C20" s="439"/>
      <c r="D20" s="439"/>
      <c r="E20" s="439"/>
      <c r="F20" s="439"/>
      <c r="G20" s="440"/>
      <c r="H20" s="346">
        <f>SUM(H18:I19)</f>
        <v>4584100.2699999996</v>
      </c>
      <c r="I20" s="403"/>
      <c r="J20" s="406">
        <f>SUM(J18:K19)</f>
        <v>20636000</v>
      </c>
      <c r="K20" s="407"/>
      <c r="L20" s="346">
        <f>SUM(L18:M19)</f>
        <v>4036251</v>
      </c>
      <c r="M20" s="403"/>
    </row>
    <row r="21" spans="1:13" x14ac:dyDescent="0.25">
      <c r="A21" s="2"/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2"/>
    </row>
    <row r="22" spans="1:13" ht="15.75" thickBot="1" x14ac:dyDescent="0.3">
      <c r="A22" s="2"/>
      <c r="B22" s="349" t="s">
        <v>8</v>
      </c>
      <c r="C22" s="349"/>
      <c r="D22" s="349"/>
      <c r="E22" s="349"/>
      <c r="F22" s="349"/>
      <c r="G22" s="349"/>
      <c r="H22" s="443">
        <f>H16-H20</f>
        <v>-652336.21999999974</v>
      </c>
      <c r="I22" s="444"/>
      <c r="J22" s="445">
        <f>J16-J20</f>
        <v>375000</v>
      </c>
      <c r="K22" s="445"/>
      <c r="L22" s="446">
        <f>L16-L20</f>
        <v>39626.780000000261</v>
      </c>
      <c r="M22" s="447"/>
    </row>
    <row r="25" spans="1:13" x14ac:dyDescent="0.25">
      <c r="B25" s="235" t="s">
        <v>364</v>
      </c>
      <c r="C25" s="235"/>
      <c r="D25" s="235"/>
      <c r="E25" s="235"/>
      <c r="F25" s="235"/>
      <c r="G25" s="235"/>
      <c r="H25" s="235"/>
    </row>
    <row r="26" spans="1:13" ht="15.75" thickBot="1" x14ac:dyDescent="0.3">
      <c r="B26" s="4"/>
    </row>
    <row r="27" spans="1:13" x14ac:dyDescent="0.25">
      <c r="B27" s="5" t="s">
        <v>9</v>
      </c>
      <c r="C27" s="6"/>
      <c r="D27" s="6"/>
      <c r="E27" s="6"/>
      <c r="F27" s="6"/>
      <c r="G27" s="7"/>
      <c r="H27" s="426">
        <v>-1452461.97</v>
      </c>
      <c r="I27" s="427"/>
      <c r="J27" s="428"/>
      <c r="K27" s="429"/>
      <c r="L27" s="430">
        <v>-1032937.31</v>
      </c>
      <c r="M27" s="431"/>
    </row>
    <row r="28" spans="1:13" ht="15.75" thickBot="1" x14ac:dyDescent="0.3">
      <c r="B28" s="432" t="s">
        <v>10</v>
      </c>
      <c r="C28" s="433"/>
      <c r="D28" s="433"/>
      <c r="E28" s="433"/>
      <c r="F28" s="433"/>
      <c r="G28" s="433"/>
      <c r="H28" s="434"/>
      <c r="I28" s="435"/>
      <c r="J28" s="436">
        <v>0</v>
      </c>
      <c r="K28" s="437"/>
      <c r="L28" s="436">
        <v>0</v>
      </c>
      <c r="M28" s="438"/>
    </row>
    <row r="32" spans="1:13" ht="16.5" customHeight="1" x14ac:dyDescent="0.25"/>
    <row r="33" spans="1:13" x14ac:dyDescent="0.25">
      <c r="B33" s="235" t="s">
        <v>365</v>
      </c>
      <c r="C33" s="235"/>
      <c r="D33" s="235"/>
      <c r="E33" s="235"/>
      <c r="F33" s="235"/>
      <c r="G33" s="235"/>
      <c r="H33" s="249"/>
      <c r="I33" s="249"/>
      <c r="J33" s="249"/>
      <c r="K33" s="249"/>
      <c r="L33" s="249"/>
      <c r="M33" s="249"/>
    </row>
    <row r="34" spans="1:13" ht="15.75" thickBot="1" x14ac:dyDescent="0.3">
      <c r="B34" s="8"/>
      <c r="C34" s="8"/>
      <c r="D34" s="8"/>
      <c r="E34" s="8"/>
      <c r="F34" s="8"/>
      <c r="G34" s="8"/>
      <c r="H34" s="9"/>
      <c r="I34" s="9"/>
      <c r="J34" s="9"/>
      <c r="K34" s="9"/>
      <c r="L34" s="9"/>
      <c r="M34" s="9"/>
    </row>
    <row r="35" spans="1:13" ht="27.75" customHeight="1" x14ac:dyDescent="0.25">
      <c r="B35" s="452"/>
      <c r="C35" s="453"/>
      <c r="D35" s="453"/>
      <c r="E35" s="453"/>
      <c r="F35" s="453"/>
      <c r="G35" s="454"/>
      <c r="H35" s="455" t="s">
        <v>501</v>
      </c>
      <c r="I35" s="456"/>
      <c r="J35" s="457" t="s">
        <v>609</v>
      </c>
      <c r="K35" s="458"/>
      <c r="L35" s="455" t="s">
        <v>611</v>
      </c>
      <c r="M35" s="459"/>
    </row>
    <row r="36" spans="1:13" x14ac:dyDescent="0.25">
      <c r="B36" s="448" t="s">
        <v>11</v>
      </c>
      <c r="C36" s="166"/>
      <c r="D36" s="166"/>
      <c r="E36" s="166"/>
      <c r="F36" s="166"/>
      <c r="G36" s="167"/>
      <c r="H36" s="372">
        <f>F291</f>
        <v>1322037.48</v>
      </c>
      <c r="I36" s="373"/>
      <c r="J36" s="449">
        <f>H291</f>
        <v>0</v>
      </c>
      <c r="K36" s="450"/>
      <c r="L36" s="449">
        <f>J291</f>
        <v>151665.82</v>
      </c>
      <c r="M36" s="450"/>
    </row>
    <row r="37" spans="1:13" x14ac:dyDescent="0.25">
      <c r="B37" s="448" t="s">
        <v>12</v>
      </c>
      <c r="C37" s="166"/>
      <c r="D37" s="166"/>
      <c r="E37" s="166"/>
      <c r="F37" s="166"/>
      <c r="G37" s="167"/>
      <c r="H37" s="451">
        <f>F302</f>
        <v>281250</v>
      </c>
      <c r="I37" s="450"/>
      <c r="J37" s="451">
        <f>H302</f>
        <v>375000</v>
      </c>
      <c r="K37" s="450"/>
      <c r="L37" s="451">
        <f>J302</f>
        <v>481250</v>
      </c>
      <c r="M37" s="450"/>
    </row>
    <row r="38" spans="1:13" x14ac:dyDescent="0.25">
      <c r="A38" s="2"/>
      <c r="B38" s="404" t="s">
        <v>13</v>
      </c>
      <c r="C38" s="404"/>
      <c r="D38" s="404"/>
      <c r="E38" s="404"/>
      <c r="F38" s="404"/>
      <c r="G38" s="404"/>
      <c r="H38" s="460">
        <f>H36-H37</f>
        <v>1040787.48</v>
      </c>
      <c r="I38" s="461"/>
      <c r="J38" s="462">
        <f>J36-J37</f>
        <v>-375000</v>
      </c>
      <c r="K38" s="462"/>
      <c r="L38" s="460">
        <f>L36-L37</f>
        <v>-329584.18</v>
      </c>
      <c r="M38" s="463"/>
    </row>
    <row r="39" spans="1:13" x14ac:dyDescent="0.25">
      <c r="B39" s="10"/>
      <c r="C39" s="11"/>
      <c r="D39" s="11"/>
      <c r="E39" s="11"/>
      <c r="F39" s="11"/>
      <c r="G39" s="12"/>
      <c r="H39" s="13"/>
      <c r="I39" s="14"/>
      <c r="J39" s="13"/>
      <c r="K39" s="14"/>
      <c r="L39" s="99"/>
      <c r="M39" s="100"/>
    </row>
    <row r="40" spans="1:13" x14ac:dyDescent="0.25">
      <c r="A40" s="2"/>
      <c r="B40" s="464" t="s">
        <v>14</v>
      </c>
      <c r="C40" s="464"/>
      <c r="D40" s="464"/>
      <c r="E40" s="464"/>
      <c r="F40" s="464"/>
      <c r="G40" s="465"/>
      <c r="H40" s="468">
        <f>H22+H38+H27</f>
        <v>-1064010.7099999997</v>
      </c>
      <c r="I40" s="469"/>
      <c r="J40" s="472">
        <f>J22+J38+J27</f>
        <v>0</v>
      </c>
      <c r="K40" s="473"/>
      <c r="L40" s="476">
        <f>L22+L38+L27</f>
        <v>-1322894.7099999997</v>
      </c>
      <c r="M40" s="477"/>
    </row>
    <row r="41" spans="1:13" ht="15.75" thickBot="1" x14ac:dyDescent="0.3">
      <c r="A41" s="2"/>
      <c r="B41" s="466"/>
      <c r="C41" s="466"/>
      <c r="D41" s="466"/>
      <c r="E41" s="466"/>
      <c r="F41" s="466"/>
      <c r="G41" s="467"/>
      <c r="H41" s="470"/>
      <c r="I41" s="471"/>
      <c r="J41" s="474"/>
      <c r="K41" s="475"/>
      <c r="L41" s="478"/>
      <c r="M41" s="479"/>
    </row>
    <row r="42" spans="1:13" ht="23.25" customHeight="1" x14ac:dyDescent="0.25"/>
    <row r="43" spans="1:13" ht="39" customHeight="1" x14ac:dyDescent="0.25"/>
    <row r="44" spans="1:13" ht="21" customHeight="1" x14ac:dyDescent="0.25">
      <c r="B44" s="235" t="s">
        <v>366</v>
      </c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</row>
    <row r="45" spans="1:13" ht="15.75" thickBot="1" x14ac:dyDescent="0.3">
      <c r="L45" s="249"/>
      <c r="M45" s="249"/>
    </row>
    <row r="46" spans="1:13" x14ac:dyDescent="0.25">
      <c r="B46" s="113" t="s">
        <v>15</v>
      </c>
      <c r="C46" s="377" t="s">
        <v>16</v>
      </c>
      <c r="D46" s="377"/>
      <c r="E46" s="378"/>
      <c r="F46" s="379" t="s">
        <v>503</v>
      </c>
      <c r="G46" s="380"/>
      <c r="H46" s="379" t="s">
        <v>612</v>
      </c>
      <c r="I46" s="380"/>
      <c r="J46" s="379" t="s">
        <v>613</v>
      </c>
      <c r="K46" s="380"/>
      <c r="L46" s="381" t="s">
        <v>614</v>
      </c>
      <c r="M46" s="402" t="s">
        <v>197</v>
      </c>
    </row>
    <row r="47" spans="1:13" ht="24" customHeight="1" x14ac:dyDescent="0.25">
      <c r="B47" s="112" t="s">
        <v>19</v>
      </c>
      <c r="C47" s="344"/>
      <c r="D47" s="344"/>
      <c r="E47" s="345"/>
      <c r="F47" s="338"/>
      <c r="G47" s="339"/>
      <c r="H47" s="338"/>
      <c r="I47" s="339"/>
      <c r="J47" s="338"/>
      <c r="K47" s="339"/>
      <c r="L47" s="382"/>
      <c r="M47" s="335"/>
    </row>
    <row r="48" spans="1:13" x14ac:dyDescent="0.25">
      <c r="B48" s="236">
        <v>1</v>
      </c>
      <c r="C48" s="237"/>
      <c r="D48" s="237"/>
      <c r="E48" s="238"/>
      <c r="F48" s="387">
        <v>2</v>
      </c>
      <c r="G48" s="238"/>
      <c r="H48" s="387">
        <v>3</v>
      </c>
      <c r="I48" s="238"/>
      <c r="J48" s="387">
        <v>4</v>
      </c>
      <c r="K48" s="238"/>
      <c r="L48" s="16">
        <v>5</v>
      </c>
      <c r="M48" s="17">
        <v>6</v>
      </c>
    </row>
    <row r="49" spans="2:13" x14ac:dyDescent="0.25">
      <c r="B49" s="128">
        <v>6</v>
      </c>
      <c r="C49" s="484" t="s">
        <v>2</v>
      </c>
      <c r="D49" s="484"/>
      <c r="E49" s="485"/>
      <c r="F49" s="486">
        <f>F50+F63+F74+F83+F93+F99</f>
        <v>3846464.05</v>
      </c>
      <c r="G49" s="487"/>
      <c r="H49" s="486">
        <f>H50+H63+H74+H83+H93+H99</f>
        <v>20811000</v>
      </c>
      <c r="I49" s="487"/>
      <c r="J49" s="486">
        <f>J50+J63+J74+J83+J93+J99</f>
        <v>4064927.7800000003</v>
      </c>
      <c r="K49" s="487"/>
      <c r="L49" s="145">
        <f t="shared" ref="L49:L80" si="0">J49/F49</f>
        <v>1.0567959890330967</v>
      </c>
      <c r="M49" s="109">
        <f>J49/H49</f>
        <v>0.195325922829273</v>
      </c>
    </row>
    <row r="50" spans="2:13" x14ac:dyDescent="0.25">
      <c r="B50" s="126">
        <v>61</v>
      </c>
      <c r="C50" s="480" t="s">
        <v>20</v>
      </c>
      <c r="D50" s="480"/>
      <c r="E50" s="481"/>
      <c r="F50" s="482">
        <f>F51+F57+F60</f>
        <v>1798039.2699999998</v>
      </c>
      <c r="G50" s="483"/>
      <c r="H50" s="482">
        <f>H51+H57+H60</f>
        <v>5157000</v>
      </c>
      <c r="I50" s="483"/>
      <c r="J50" s="482">
        <f>J51+J57+J60</f>
        <v>2390429.2999999998</v>
      </c>
      <c r="K50" s="483"/>
      <c r="L50" s="146">
        <f t="shared" si="0"/>
        <v>1.3294644560238109</v>
      </c>
      <c r="M50" s="111">
        <f t="shared" ref="M50:M108" si="1">J50/H50</f>
        <v>0.46353098700795031</v>
      </c>
    </row>
    <row r="51" spans="2:13" x14ac:dyDescent="0.25">
      <c r="B51" s="127">
        <v>611</v>
      </c>
      <c r="C51" s="176" t="s">
        <v>504</v>
      </c>
      <c r="D51" s="176"/>
      <c r="E51" s="177"/>
      <c r="F51" s="218">
        <f>SUM(F52:G56)</f>
        <v>1436044.2999999998</v>
      </c>
      <c r="G51" s="219"/>
      <c r="H51" s="218">
        <f>SUM(H52:I56)</f>
        <v>4035000</v>
      </c>
      <c r="I51" s="219"/>
      <c r="J51" s="490">
        <f>SUM(J52:K56)</f>
        <v>1708755.1400000001</v>
      </c>
      <c r="K51" s="491"/>
      <c r="L51" s="147">
        <f t="shared" si="0"/>
        <v>1.1899041972451687</v>
      </c>
      <c r="M51" s="105">
        <f t="shared" si="1"/>
        <v>0.42348330607187118</v>
      </c>
    </row>
    <row r="52" spans="2:13" ht="23.25" customHeight="1" x14ac:dyDescent="0.25">
      <c r="B52" s="123">
        <v>6111</v>
      </c>
      <c r="C52" s="181" t="s">
        <v>21</v>
      </c>
      <c r="D52" s="181"/>
      <c r="E52" s="214"/>
      <c r="F52" s="488">
        <v>1228689.42</v>
      </c>
      <c r="G52" s="489"/>
      <c r="H52" s="488">
        <v>2900000</v>
      </c>
      <c r="I52" s="489"/>
      <c r="J52" s="492">
        <v>1436762.22</v>
      </c>
      <c r="K52" s="493"/>
      <c r="L52" s="130">
        <f t="shared" si="0"/>
        <v>1.1693453175498167</v>
      </c>
      <c r="M52" s="22">
        <f t="shared" si="1"/>
        <v>0.49543524827586205</v>
      </c>
    </row>
    <row r="53" spans="2:13" ht="23.25" customHeight="1" x14ac:dyDescent="0.25">
      <c r="B53" s="123">
        <v>6112</v>
      </c>
      <c r="C53" s="181" t="s">
        <v>22</v>
      </c>
      <c r="D53" s="181"/>
      <c r="E53" s="214"/>
      <c r="F53" s="488">
        <v>229105.11</v>
      </c>
      <c r="G53" s="489"/>
      <c r="H53" s="488">
        <v>475000</v>
      </c>
      <c r="I53" s="489"/>
      <c r="J53" s="492">
        <v>179066.35</v>
      </c>
      <c r="K53" s="493"/>
      <c r="L53" s="130">
        <f t="shared" si="0"/>
        <v>0.78159038006616277</v>
      </c>
      <c r="M53" s="22">
        <f t="shared" si="1"/>
        <v>0.37698178947368421</v>
      </c>
    </row>
    <row r="54" spans="2:13" ht="28.5" customHeight="1" x14ac:dyDescent="0.25">
      <c r="B54" s="123">
        <v>6113</v>
      </c>
      <c r="C54" s="181" t="s">
        <v>23</v>
      </c>
      <c r="D54" s="181"/>
      <c r="E54" s="214"/>
      <c r="F54" s="488">
        <v>186109.3</v>
      </c>
      <c r="G54" s="489"/>
      <c r="H54" s="488">
        <v>410000</v>
      </c>
      <c r="I54" s="489"/>
      <c r="J54" s="492">
        <v>272517.8</v>
      </c>
      <c r="K54" s="493"/>
      <c r="L54" s="130">
        <f t="shared" si="0"/>
        <v>1.4642889957675409</v>
      </c>
      <c r="M54" s="22">
        <f t="shared" si="1"/>
        <v>0.6646775609756097</v>
      </c>
    </row>
    <row r="55" spans="2:13" x14ac:dyDescent="0.25">
      <c r="B55" s="123">
        <v>6114</v>
      </c>
      <c r="C55" s="166" t="s">
        <v>24</v>
      </c>
      <c r="D55" s="166"/>
      <c r="E55" s="167"/>
      <c r="F55" s="488">
        <v>66402.350000000006</v>
      </c>
      <c r="G55" s="489"/>
      <c r="H55" s="488">
        <v>350000</v>
      </c>
      <c r="I55" s="489"/>
      <c r="J55" s="492">
        <v>58504.07</v>
      </c>
      <c r="K55" s="493"/>
      <c r="L55" s="130">
        <f t="shared" si="0"/>
        <v>0.88105420967782011</v>
      </c>
      <c r="M55" s="22">
        <f t="shared" si="1"/>
        <v>0.16715448571428571</v>
      </c>
    </row>
    <row r="56" spans="2:13" ht="24.75" customHeight="1" x14ac:dyDescent="0.25">
      <c r="B56" s="123">
        <v>6115</v>
      </c>
      <c r="C56" s="181" t="s">
        <v>25</v>
      </c>
      <c r="D56" s="181"/>
      <c r="E56" s="214"/>
      <c r="F56" s="488">
        <v>-274261.88</v>
      </c>
      <c r="G56" s="489"/>
      <c r="H56" s="488">
        <v>-100000</v>
      </c>
      <c r="I56" s="489"/>
      <c r="J56" s="492">
        <v>-238095.3</v>
      </c>
      <c r="K56" s="493"/>
      <c r="L56" s="130">
        <f t="shared" si="0"/>
        <v>0.8681312182356512</v>
      </c>
      <c r="M56" s="22">
        <f t="shared" si="1"/>
        <v>2.3809529999999999</v>
      </c>
    </row>
    <row r="57" spans="2:13" ht="17.25" customHeight="1" x14ac:dyDescent="0.25">
      <c r="B57" s="127">
        <v>613</v>
      </c>
      <c r="C57" s="223" t="s">
        <v>505</v>
      </c>
      <c r="D57" s="223"/>
      <c r="E57" s="224"/>
      <c r="F57" s="498">
        <f>SUM(F58:G59)</f>
        <v>342193.98000000004</v>
      </c>
      <c r="G57" s="499"/>
      <c r="H57" s="498">
        <f>SUM(H58:I59)</f>
        <v>950000</v>
      </c>
      <c r="I57" s="499"/>
      <c r="J57" s="494">
        <f>SUM(J58:K59)</f>
        <v>661607.24</v>
      </c>
      <c r="K57" s="495"/>
      <c r="L57" s="147">
        <f t="shared" si="0"/>
        <v>1.9334274670758378</v>
      </c>
      <c r="M57" s="105">
        <f t="shared" si="1"/>
        <v>0.69642867368421046</v>
      </c>
    </row>
    <row r="58" spans="2:13" ht="29.25" customHeight="1" x14ac:dyDescent="0.25">
      <c r="B58" s="123">
        <v>6131</v>
      </c>
      <c r="C58" s="181" t="s">
        <v>26</v>
      </c>
      <c r="D58" s="181"/>
      <c r="E58" s="214"/>
      <c r="F58" s="488">
        <v>40282.519999999997</v>
      </c>
      <c r="G58" s="489"/>
      <c r="H58" s="488">
        <v>150000</v>
      </c>
      <c r="I58" s="489"/>
      <c r="J58" s="492">
        <v>59651.58</v>
      </c>
      <c r="K58" s="493"/>
      <c r="L58" s="130">
        <f t="shared" si="0"/>
        <v>1.4808303949206754</v>
      </c>
      <c r="M58" s="22">
        <f t="shared" si="1"/>
        <v>0.39767720000000001</v>
      </c>
    </row>
    <row r="59" spans="2:13" x14ac:dyDescent="0.25">
      <c r="B59" s="123">
        <v>6134</v>
      </c>
      <c r="C59" s="166" t="s">
        <v>27</v>
      </c>
      <c r="D59" s="166"/>
      <c r="E59" s="167"/>
      <c r="F59" s="488">
        <v>301911.46000000002</v>
      </c>
      <c r="G59" s="489"/>
      <c r="H59" s="488">
        <v>800000</v>
      </c>
      <c r="I59" s="489"/>
      <c r="J59" s="492">
        <v>601955.66</v>
      </c>
      <c r="K59" s="493"/>
      <c r="L59" s="130">
        <f t="shared" si="0"/>
        <v>1.9938152066171984</v>
      </c>
      <c r="M59" s="22">
        <f t="shared" si="1"/>
        <v>0.75244457500000006</v>
      </c>
    </row>
    <row r="60" spans="2:13" x14ac:dyDescent="0.25">
      <c r="B60" s="127">
        <v>614</v>
      </c>
      <c r="C60" s="176" t="s">
        <v>506</v>
      </c>
      <c r="D60" s="176"/>
      <c r="E60" s="177"/>
      <c r="F60" s="197">
        <f>SUM(F61:G62)</f>
        <v>19800.989999999998</v>
      </c>
      <c r="G60" s="198"/>
      <c r="H60" s="197">
        <f>SUM(H61:I62)</f>
        <v>172000</v>
      </c>
      <c r="I60" s="198"/>
      <c r="J60" s="197">
        <f>SUM(J61:K62)</f>
        <v>20066.919999999998</v>
      </c>
      <c r="K60" s="198"/>
      <c r="L60" s="147">
        <f t="shared" si="0"/>
        <v>1.0134301365739793</v>
      </c>
      <c r="M60" s="105">
        <f t="shared" si="1"/>
        <v>0.11666813953488371</v>
      </c>
    </row>
    <row r="61" spans="2:13" x14ac:dyDescent="0.25">
      <c r="B61" s="123">
        <v>6142</v>
      </c>
      <c r="C61" s="166" t="s">
        <v>28</v>
      </c>
      <c r="D61" s="166"/>
      <c r="E61" s="167"/>
      <c r="F61" s="488">
        <v>15826.57</v>
      </c>
      <c r="G61" s="489"/>
      <c r="H61" s="488">
        <v>160000</v>
      </c>
      <c r="I61" s="489"/>
      <c r="J61" s="492">
        <v>20066.919999999998</v>
      </c>
      <c r="K61" s="493"/>
      <c r="L61" s="130">
        <f t="shared" si="0"/>
        <v>1.2679260256644365</v>
      </c>
      <c r="M61" s="22">
        <f t="shared" si="1"/>
        <v>0.12541824999999998</v>
      </c>
    </row>
    <row r="62" spans="2:13" ht="24.75" customHeight="1" x14ac:dyDescent="0.25">
      <c r="B62" s="123">
        <v>6145</v>
      </c>
      <c r="C62" s="181" t="s">
        <v>29</v>
      </c>
      <c r="D62" s="181"/>
      <c r="E62" s="214"/>
      <c r="F62" s="488">
        <v>3974.42</v>
      </c>
      <c r="G62" s="489"/>
      <c r="H62" s="488">
        <v>12000</v>
      </c>
      <c r="I62" s="489"/>
      <c r="J62" s="492">
        <v>0</v>
      </c>
      <c r="K62" s="493"/>
      <c r="L62" s="130">
        <f t="shared" si="0"/>
        <v>0</v>
      </c>
      <c r="M62" s="22">
        <f t="shared" si="1"/>
        <v>0</v>
      </c>
    </row>
    <row r="63" spans="2:13" ht="25.5" customHeight="1" x14ac:dyDescent="0.25">
      <c r="B63" s="126">
        <v>63</v>
      </c>
      <c r="C63" s="496" t="s">
        <v>30</v>
      </c>
      <c r="D63" s="496"/>
      <c r="E63" s="497"/>
      <c r="F63" s="482">
        <f>F64+F66+F69+F72</f>
        <v>782494.84</v>
      </c>
      <c r="G63" s="483"/>
      <c r="H63" s="482">
        <f>H64+H66+H69+H72</f>
        <v>8678000</v>
      </c>
      <c r="I63" s="483"/>
      <c r="J63" s="482">
        <f>J64+J66+J69+J72</f>
        <v>325355.49000000005</v>
      </c>
      <c r="K63" s="483"/>
      <c r="L63" s="146">
        <f t="shared" si="0"/>
        <v>0.4157925054176716</v>
      </c>
      <c r="M63" s="111">
        <f t="shared" si="1"/>
        <v>3.7491990089882465E-2</v>
      </c>
    </row>
    <row r="64" spans="2:13" ht="27" customHeight="1" x14ac:dyDescent="0.25">
      <c r="B64" s="127">
        <v>632</v>
      </c>
      <c r="C64" s="223" t="s">
        <v>507</v>
      </c>
      <c r="D64" s="223"/>
      <c r="E64" s="224"/>
      <c r="F64" s="218">
        <f>SUM(F65)</f>
        <v>0</v>
      </c>
      <c r="G64" s="219"/>
      <c r="H64" s="218">
        <f>SUM(H65)</f>
        <v>0</v>
      </c>
      <c r="I64" s="219"/>
      <c r="J64" s="218">
        <f>SUM(J65)</f>
        <v>0</v>
      </c>
      <c r="K64" s="219"/>
      <c r="L64" s="147" t="e">
        <f t="shared" si="0"/>
        <v>#DIV/0!</v>
      </c>
      <c r="M64" s="105" t="e">
        <f>J64/H64</f>
        <v>#DIV/0!</v>
      </c>
    </row>
    <row r="65" spans="2:13" ht="25.5" customHeight="1" x14ac:dyDescent="0.25">
      <c r="B65" s="123">
        <v>6323</v>
      </c>
      <c r="C65" s="181" t="s">
        <v>497</v>
      </c>
      <c r="D65" s="181"/>
      <c r="E65" s="214"/>
      <c r="F65" s="250">
        <v>0</v>
      </c>
      <c r="G65" s="251"/>
      <c r="H65" s="250">
        <v>0</v>
      </c>
      <c r="I65" s="251"/>
      <c r="J65" s="492">
        <v>0</v>
      </c>
      <c r="K65" s="493"/>
      <c r="L65" s="130" t="e">
        <f t="shared" si="0"/>
        <v>#DIV/0!</v>
      </c>
      <c r="M65" s="105" t="e">
        <f t="shared" si="1"/>
        <v>#DIV/0!</v>
      </c>
    </row>
    <row r="66" spans="2:13" ht="25.5" customHeight="1" x14ac:dyDescent="0.25">
      <c r="B66" s="127">
        <v>633</v>
      </c>
      <c r="C66" s="223" t="s">
        <v>508</v>
      </c>
      <c r="D66" s="223"/>
      <c r="E66" s="224"/>
      <c r="F66" s="218">
        <f>SUM(F67:G68)</f>
        <v>717565.46</v>
      </c>
      <c r="G66" s="219"/>
      <c r="H66" s="218">
        <f>SUM(H67:I68)</f>
        <v>2788000</v>
      </c>
      <c r="I66" s="219"/>
      <c r="J66" s="218">
        <f>SUM(J67:K68)</f>
        <v>62371.9</v>
      </c>
      <c r="K66" s="219"/>
      <c r="L66" s="147">
        <f t="shared" si="0"/>
        <v>8.6921547199331484E-2</v>
      </c>
      <c r="M66" s="105">
        <f t="shared" si="1"/>
        <v>2.2371556671449067E-2</v>
      </c>
    </row>
    <row r="67" spans="2:13" ht="24" customHeight="1" x14ac:dyDescent="0.25">
      <c r="B67" s="123">
        <v>6331</v>
      </c>
      <c r="C67" s="181" t="s">
        <v>31</v>
      </c>
      <c r="D67" s="181"/>
      <c r="E67" s="214"/>
      <c r="F67" s="204">
        <v>112728.46</v>
      </c>
      <c r="G67" s="205"/>
      <c r="H67" s="204">
        <v>68000</v>
      </c>
      <c r="I67" s="205"/>
      <c r="J67" s="492">
        <v>48781.25</v>
      </c>
      <c r="K67" s="493"/>
      <c r="L67" s="130">
        <f t="shared" si="0"/>
        <v>0.43273233751263873</v>
      </c>
      <c r="M67" s="22">
        <f t="shared" si="1"/>
        <v>0.7173713235294118</v>
      </c>
    </row>
    <row r="68" spans="2:13" ht="29.25" customHeight="1" x14ac:dyDescent="0.25">
      <c r="B68" s="123">
        <v>6332</v>
      </c>
      <c r="C68" s="181" t="s">
        <v>32</v>
      </c>
      <c r="D68" s="181"/>
      <c r="E68" s="214"/>
      <c r="F68" s="204">
        <v>604837</v>
      </c>
      <c r="G68" s="205"/>
      <c r="H68" s="204">
        <v>2720000</v>
      </c>
      <c r="I68" s="205"/>
      <c r="J68" s="492">
        <v>13590.65</v>
      </c>
      <c r="K68" s="493"/>
      <c r="L68" s="130">
        <f t="shared" si="0"/>
        <v>2.2469938181691927E-2</v>
      </c>
      <c r="M68" s="22">
        <f t="shared" si="1"/>
        <v>4.9965625000000001E-3</v>
      </c>
    </row>
    <row r="69" spans="2:13" ht="27" customHeight="1" x14ac:dyDescent="0.25">
      <c r="B69" s="127">
        <v>634</v>
      </c>
      <c r="C69" s="223" t="s">
        <v>509</v>
      </c>
      <c r="D69" s="223"/>
      <c r="E69" s="224"/>
      <c r="F69" s="197">
        <f>SUM(F70:G71)</f>
        <v>0</v>
      </c>
      <c r="G69" s="198"/>
      <c r="H69" s="197">
        <f>SUM(H70:I71)</f>
        <v>1690000</v>
      </c>
      <c r="I69" s="198"/>
      <c r="J69" s="197">
        <f>SUM(J70:K71)</f>
        <v>0</v>
      </c>
      <c r="K69" s="198"/>
      <c r="L69" s="147" t="e">
        <f t="shared" si="0"/>
        <v>#DIV/0!</v>
      </c>
      <c r="M69" s="105">
        <f t="shared" si="1"/>
        <v>0</v>
      </c>
    </row>
    <row r="70" spans="2:13" ht="29.25" customHeight="1" x14ac:dyDescent="0.25">
      <c r="B70" s="123">
        <v>6341</v>
      </c>
      <c r="C70" s="181" t="s">
        <v>33</v>
      </c>
      <c r="D70" s="181"/>
      <c r="E70" s="214"/>
      <c r="F70" s="191">
        <v>0</v>
      </c>
      <c r="G70" s="192"/>
      <c r="H70" s="191">
        <v>390000</v>
      </c>
      <c r="I70" s="192"/>
      <c r="J70" s="492">
        <v>0</v>
      </c>
      <c r="K70" s="493"/>
      <c r="L70" s="130" t="e">
        <f t="shared" si="0"/>
        <v>#DIV/0!</v>
      </c>
      <c r="M70" s="22">
        <f t="shared" si="1"/>
        <v>0</v>
      </c>
    </row>
    <row r="71" spans="2:13" ht="28.5" customHeight="1" x14ac:dyDescent="0.25">
      <c r="B71" s="123">
        <v>6342</v>
      </c>
      <c r="C71" s="181" t="s">
        <v>349</v>
      </c>
      <c r="D71" s="181"/>
      <c r="E71" s="214"/>
      <c r="F71" s="204">
        <v>0</v>
      </c>
      <c r="G71" s="205"/>
      <c r="H71" s="204">
        <v>1300000</v>
      </c>
      <c r="I71" s="205"/>
      <c r="J71" s="492">
        <v>0</v>
      </c>
      <c r="K71" s="493"/>
      <c r="L71" s="130" t="e">
        <f t="shared" si="0"/>
        <v>#DIV/0!</v>
      </c>
      <c r="M71" s="22">
        <f t="shared" si="1"/>
        <v>0</v>
      </c>
    </row>
    <row r="72" spans="2:13" ht="28.5" customHeight="1" x14ac:dyDescent="0.25">
      <c r="B72" s="127">
        <v>638</v>
      </c>
      <c r="C72" s="223" t="s">
        <v>510</v>
      </c>
      <c r="D72" s="223"/>
      <c r="E72" s="224"/>
      <c r="F72" s="197">
        <f>SUM(F73)</f>
        <v>64929.38</v>
      </c>
      <c r="G72" s="198"/>
      <c r="H72" s="197">
        <f>SUM(H73)</f>
        <v>4200000</v>
      </c>
      <c r="I72" s="198"/>
      <c r="J72" s="197">
        <f>SUM(J73)</f>
        <v>262983.59000000003</v>
      </c>
      <c r="K72" s="198"/>
      <c r="L72" s="147">
        <f t="shared" si="0"/>
        <v>4.0503018818291512</v>
      </c>
      <c r="M72" s="105">
        <f t="shared" si="1"/>
        <v>6.2615140476190476E-2</v>
      </c>
    </row>
    <row r="73" spans="2:13" ht="28.5" customHeight="1" x14ac:dyDescent="0.25">
      <c r="B73" s="123">
        <v>6382</v>
      </c>
      <c r="C73" s="181" t="s">
        <v>34</v>
      </c>
      <c r="D73" s="181"/>
      <c r="E73" s="214"/>
      <c r="F73" s="204">
        <v>64929.38</v>
      </c>
      <c r="G73" s="205"/>
      <c r="H73" s="204">
        <v>4200000</v>
      </c>
      <c r="I73" s="205"/>
      <c r="J73" s="492">
        <v>262983.59000000003</v>
      </c>
      <c r="K73" s="493"/>
      <c r="L73" s="130">
        <f t="shared" si="0"/>
        <v>4.0503018818291512</v>
      </c>
      <c r="M73" s="22">
        <f t="shared" si="1"/>
        <v>6.2615140476190476E-2</v>
      </c>
    </row>
    <row r="74" spans="2:13" ht="15" customHeight="1" x14ac:dyDescent="0.25">
      <c r="B74" s="126">
        <v>64</v>
      </c>
      <c r="C74" s="480" t="s">
        <v>35</v>
      </c>
      <c r="D74" s="480"/>
      <c r="E74" s="481"/>
      <c r="F74" s="500">
        <f>F75+F78</f>
        <v>682742.64</v>
      </c>
      <c r="G74" s="501"/>
      <c r="H74" s="500">
        <f>H75+H78</f>
        <v>1944000</v>
      </c>
      <c r="I74" s="501"/>
      <c r="J74" s="500">
        <f>J75+J78</f>
        <v>814159.39</v>
      </c>
      <c r="K74" s="501"/>
      <c r="L74" s="146">
        <f t="shared" si="0"/>
        <v>1.192483583565251</v>
      </c>
      <c r="M74" s="111">
        <f t="shared" si="1"/>
        <v>0.41880627057613168</v>
      </c>
    </row>
    <row r="75" spans="2:13" ht="15" customHeight="1" x14ac:dyDescent="0.25">
      <c r="B75" s="127">
        <v>641</v>
      </c>
      <c r="C75" s="176" t="s">
        <v>511</v>
      </c>
      <c r="D75" s="176"/>
      <c r="E75" s="177"/>
      <c r="F75" s="197">
        <f>SUM(F76:G77)</f>
        <v>0</v>
      </c>
      <c r="G75" s="198"/>
      <c r="H75" s="197">
        <f>SUM(H76:I77)</f>
        <v>3000</v>
      </c>
      <c r="I75" s="198"/>
      <c r="J75" s="197">
        <f>SUM(J76:K77)</f>
        <v>0.45</v>
      </c>
      <c r="K75" s="198"/>
      <c r="L75" s="147" t="e">
        <f t="shared" si="0"/>
        <v>#DIV/0!</v>
      </c>
      <c r="M75" s="105">
        <f t="shared" si="1"/>
        <v>1.5000000000000001E-4</v>
      </c>
    </row>
    <row r="76" spans="2:13" ht="24.75" customHeight="1" x14ac:dyDescent="0.25">
      <c r="B76" s="123">
        <v>6413</v>
      </c>
      <c r="C76" s="181" t="s">
        <v>36</v>
      </c>
      <c r="D76" s="181"/>
      <c r="E76" s="214"/>
      <c r="F76" s="204">
        <v>0</v>
      </c>
      <c r="G76" s="205"/>
      <c r="H76" s="204">
        <v>3000</v>
      </c>
      <c r="I76" s="205"/>
      <c r="J76" s="492">
        <v>0.45</v>
      </c>
      <c r="K76" s="493"/>
      <c r="L76" s="130" t="e">
        <f t="shared" si="0"/>
        <v>#DIV/0!</v>
      </c>
      <c r="M76" s="22">
        <f t="shared" si="1"/>
        <v>1.5000000000000001E-4</v>
      </c>
    </row>
    <row r="77" spans="2:13" ht="24.75" customHeight="1" x14ac:dyDescent="0.25">
      <c r="B77" s="123">
        <v>6417</v>
      </c>
      <c r="C77" s="181" t="s">
        <v>336</v>
      </c>
      <c r="D77" s="181"/>
      <c r="E77" s="214"/>
      <c r="F77" s="191">
        <v>0</v>
      </c>
      <c r="G77" s="192"/>
      <c r="H77" s="191">
        <v>0</v>
      </c>
      <c r="I77" s="192"/>
      <c r="J77" s="492">
        <v>0</v>
      </c>
      <c r="K77" s="493"/>
      <c r="L77" s="130" t="e">
        <f t="shared" si="0"/>
        <v>#DIV/0!</v>
      </c>
      <c r="M77" s="22" t="e">
        <f t="shared" si="1"/>
        <v>#DIV/0!</v>
      </c>
    </row>
    <row r="78" spans="2:13" ht="21" customHeight="1" x14ac:dyDescent="0.25">
      <c r="B78" s="127">
        <v>642</v>
      </c>
      <c r="C78" s="223" t="s">
        <v>512</v>
      </c>
      <c r="D78" s="223"/>
      <c r="E78" s="224"/>
      <c r="F78" s="197">
        <f>SUM(F79:G82)</f>
        <v>682742.64</v>
      </c>
      <c r="G78" s="198"/>
      <c r="H78" s="197">
        <f>SUM(H79:I82)</f>
        <v>1941000</v>
      </c>
      <c r="I78" s="198"/>
      <c r="J78" s="197">
        <f>SUM(J79:K82)</f>
        <v>814158.94000000006</v>
      </c>
      <c r="K78" s="198"/>
      <c r="L78" s="147">
        <f t="shared" si="0"/>
        <v>1.1924829244589148</v>
      </c>
      <c r="M78" s="105">
        <f t="shared" si="1"/>
        <v>0.41945334363730041</v>
      </c>
    </row>
    <row r="79" spans="2:13" ht="21.75" customHeight="1" x14ac:dyDescent="0.25">
      <c r="B79" s="123">
        <v>6421</v>
      </c>
      <c r="C79" s="166" t="s">
        <v>37</v>
      </c>
      <c r="D79" s="166"/>
      <c r="E79" s="167"/>
      <c r="F79" s="204">
        <v>622160.26</v>
      </c>
      <c r="G79" s="205"/>
      <c r="H79" s="204">
        <v>1420000</v>
      </c>
      <c r="I79" s="205"/>
      <c r="J79" s="492">
        <v>740703.28</v>
      </c>
      <c r="K79" s="493"/>
      <c r="L79" s="130">
        <f t="shared" si="0"/>
        <v>1.1905345416950932</v>
      </c>
      <c r="M79" s="22">
        <f t="shared" si="1"/>
        <v>0.52162202816901415</v>
      </c>
    </row>
    <row r="80" spans="2:13" ht="26.25" customHeight="1" x14ac:dyDescent="0.25">
      <c r="B80" s="123">
        <v>6422</v>
      </c>
      <c r="C80" s="181" t="s">
        <v>38</v>
      </c>
      <c r="D80" s="181"/>
      <c r="E80" s="214"/>
      <c r="F80" s="204">
        <v>54132.89</v>
      </c>
      <c r="G80" s="205"/>
      <c r="H80" s="204">
        <v>500000</v>
      </c>
      <c r="I80" s="205"/>
      <c r="J80" s="492">
        <v>70069.14</v>
      </c>
      <c r="K80" s="493"/>
      <c r="L80" s="130">
        <f t="shared" si="0"/>
        <v>1.2943912656427543</v>
      </c>
      <c r="M80" s="22">
        <f t="shared" si="1"/>
        <v>0.14013828</v>
      </c>
    </row>
    <row r="81" spans="2:13" ht="29.25" customHeight="1" x14ac:dyDescent="0.25">
      <c r="B81" s="123">
        <v>6423</v>
      </c>
      <c r="C81" s="181" t="s">
        <v>39</v>
      </c>
      <c r="D81" s="181"/>
      <c r="E81" s="214"/>
      <c r="F81" s="204">
        <v>834.11</v>
      </c>
      <c r="G81" s="205"/>
      <c r="H81" s="204">
        <v>6000</v>
      </c>
      <c r="I81" s="205"/>
      <c r="J81" s="492">
        <v>8.59</v>
      </c>
      <c r="K81" s="493"/>
      <c r="L81" s="130">
        <f t="shared" ref="L81:L98" si="2">J81/F81</f>
        <v>1.0298401889439042E-2</v>
      </c>
      <c r="M81" s="22">
        <f t="shared" si="1"/>
        <v>1.4316666666666666E-3</v>
      </c>
    </row>
    <row r="82" spans="2:13" ht="24.75" customHeight="1" x14ac:dyDescent="0.25">
      <c r="B82" s="123">
        <v>6429</v>
      </c>
      <c r="C82" s="181" t="s">
        <v>40</v>
      </c>
      <c r="D82" s="181"/>
      <c r="E82" s="214"/>
      <c r="F82" s="204">
        <v>5615.38</v>
      </c>
      <c r="G82" s="205"/>
      <c r="H82" s="204">
        <v>15000</v>
      </c>
      <c r="I82" s="205"/>
      <c r="J82" s="492">
        <v>3377.93</v>
      </c>
      <c r="K82" s="493"/>
      <c r="L82" s="130">
        <f t="shared" si="2"/>
        <v>0.60154967250658009</v>
      </c>
      <c r="M82" s="22">
        <f t="shared" si="1"/>
        <v>0.22519533333333333</v>
      </c>
    </row>
    <row r="83" spans="2:13" ht="54" customHeight="1" x14ac:dyDescent="0.25">
      <c r="B83" s="126">
        <v>65</v>
      </c>
      <c r="C83" s="496" t="s">
        <v>41</v>
      </c>
      <c r="D83" s="496"/>
      <c r="E83" s="497"/>
      <c r="F83" s="482">
        <f>F84+F87+F90</f>
        <v>563532.30000000005</v>
      </c>
      <c r="G83" s="483"/>
      <c r="H83" s="482">
        <f>H84+H87+H90</f>
        <v>4546000</v>
      </c>
      <c r="I83" s="483"/>
      <c r="J83" s="482">
        <f>J84+J87+J90</f>
        <v>527033.60000000009</v>
      </c>
      <c r="K83" s="483"/>
      <c r="L83" s="146">
        <f t="shared" si="2"/>
        <v>0.93523228393474522</v>
      </c>
      <c r="M83" s="111">
        <f t="shared" si="1"/>
        <v>0.11593347998240214</v>
      </c>
    </row>
    <row r="84" spans="2:13" ht="27.75" customHeight="1" x14ac:dyDescent="0.25">
      <c r="B84" s="127">
        <v>651</v>
      </c>
      <c r="C84" s="223" t="s">
        <v>513</v>
      </c>
      <c r="D84" s="223"/>
      <c r="E84" s="224"/>
      <c r="F84" s="218">
        <f>SUM(F85:G86)</f>
        <v>40377.82</v>
      </c>
      <c r="G84" s="219"/>
      <c r="H84" s="218">
        <f>SUM(H85:I86)</f>
        <v>465000</v>
      </c>
      <c r="I84" s="219"/>
      <c r="J84" s="218">
        <f>SUM(J85:K86)</f>
        <v>14782.2</v>
      </c>
      <c r="K84" s="219"/>
      <c r="L84" s="147">
        <f t="shared" si="2"/>
        <v>0.36609703049842712</v>
      </c>
      <c r="M84" s="105">
        <f t="shared" si="1"/>
        <v>3.1789677419354838E-2</v>
      </c>
    </row>
    <row r="85" spans="2:13" ht="24.75" customHeight="1" x14ac:dyDescent="0.25">
      <c r="B85" s="123">
        <v>6513</v>
      </c>
      <c r="C85" s="181" t="s">
        <v>42</v>
      </c>
      <c r="D85" s="181"/>
      <c r="E85" s="214"/>
      <c r="F85" s="204">
        <v>1665.28</v>
      </c>
      <c r="G85" s="205"/>
      <c r="H85" s="204">
        <v>10000</v>
      </c>
      <c r="I85" s="205"/>
      <c r="J85" s="492">
        <v>168.68</v>
      </c>
      <c r="K85" s="493"/>
      <c r="L85" s="130">
        <f t="shared" si="2"/>
        <v>0.1012922751729439</v>
      </c>
      <c r="M85" s="22">
        <f t="shared" si="1"/>
        <v>1.6868000000000001E-2</v>
      </c>
    </row>
    <row r="86" spans="2:13" x14ac:dyDescent="0.25">
      <c r="B86" s="123">
        <v>6514</v>
      </c>
      <c r="C86" s="166" t="s">
        <v>43</v>
      </c>
      <c r="D86" s="166"/>
      <c r="E86" s="167"/>
      <c r="F86" s="204">
        <v>38712.54</v>
      </c>
      <c r="G86" s="205"/>
      <c r="H86" s="204">
        <v>455000</v>
      </c>
      <c r="I86" s="205"/>
      <c r="J86" s="492">
        <v>14613.52</v>
      </c>
      <c r="K86" s="493"/>
      <c r="L86" s="130">
        <f t="shared" si="2"/>
        <v>0.37748801809439525</v>
      </c>
      <c r="M86" s="22">
        <f t="shared" si="1"/>
        <v>3.2117626373626376E-2</v>
      </c>
    </row>
    <row r="87" spans="2:13" x14ac:dyDescent="0.25">
      <c r="B87" s="127">
        <v>652</v>
      </c>
      <c r="C87" s="176" t="s">
        <v>515</v>
      </c>
      <c r="D87" s="176"/>
      <c r="E87" s="177"/>
      <c r="F87" s="197">
        <f>SUM(F88:G89)</f>
        <v>117557.46</v>
      </c>
      <c r="G87" s="198"/>
      <c r="H87" s="197">
        <f>SUM(H88:I89)</f>
        <v>1831000</v>
      </c>
      <c r="I87" s="198"/>
      <c r="J87" s="197">
        <f>SUM(J88:K89)</f>
        <v>161710.47</v>
      </c>
      <c r="K87" s="198"/>
      <c r="L87" s="147">
        <f t="shared" si="2"/>
        <v>1.3755866280200337</v>
      </c>
      <c r="M87" s="105">
        <f t="shared" si="1"/>
        <v>8.831811578372474E-2</v>
      </c>
    </row>
    <row r="88" spans="2:13" x14ac:dyDescent="0.25">
      <c r="B88" s="123">
        <v>6522</v>
      </c>
      <c r="C88" s="166" t="s">
        <v>44</v>
      </c>
      <c r="D88" s="166"/>
      <c r="E88" s="167"/>
      <c r="F88" s="204">
        <v>4064.66</v>
      </c>
      <c r="G88" s="205"/>
      <c r="H88" s="204">
        <v>50000</v>
      </c>
      <c r="I88" s="205"/>
      <c r="J88" s="492">
        <v>1851.35</v>
      </c>
      <c r="K88" s="493"/>
      <c r="L88" s="130">
        <f t="shared" si="2"/>
        <v>0.45547475065565141</v>
      </c>
      <c r="M88" s="22">
        <f t="shared" si="1"/>
        <v>3.7026999999999997E-2</v>
      </c>
    </row>
    <row r="89" spans="2:13" x14ac:dyDescent="0.25">
      <c r="B89" s="123">
        <v>6526</v>
      </c>
      <c r="C89" s="166" t="s">
        <v>45</v>
      </c>
      <c r="D89" s="166"/>
      <c r="E89" s="167"/>
      <c r="F89" s="204">
        <v>113492.8</v>
      </c>
      <c r="G89" s="205"/>
      <c r="H89" s="204">
        <v>1781000</v>
      </c>
      <c r="I89" s="205"/>
      <c r="J89" s="492">
        <v>159859.12</v>
      </c>
      <c r="K89" s="493"/>
      <c r="L89" s="130">
        <f t="shared" si="2"/>
        <v>1.4085397487770148</v>
      </c>
      <c r="M89" s="22">
        <f t="shared" si="1"/>
        <v>8.9758068500842225E-2</v>
      </c>
    </row>
    <row r="90" spans="2:13" x14ac:dyDescent="0.25">
      <c r="B90" s="127">
        <v>653</v>
      </c>
      <c r="C90" s="176" t="s">
        <v>514</v>
      </c>
      <c r="D90" s="176"/>
      <c r="E90" s="177"/>
      <c r="F90" s="197">
        <f>SUM(F91:G92)</f>
        <v>405597.02</v>
      </c>
      <c r="G90" s="198"/>
      <c r="H90" s="197">
        <f>SUM(H91:I92)</f>
        <v>2250000</v>
      </c>
      <c r="I90" s="198"/>
      <c r="J90" s="197">
        <f>SUM(J91:K92)</f>
        <v>350540.93000000005</v>
      </c>
      <c r="K90" s="198"/>
      <c r="L90" s="147">
        <f t="shared" si="2"/>
        <v>0.86425913582895664</v>
      </c>
      <c r="M90" s="105">
        <f t="shared" si="1"/>
        <v>0.15579596888888891</v>
      </c>
    </row>
    <row r="91" spans="2:13" x14ac:dyDescent="0.25">
      <c r="B91" s="123">
        <v>6531</v>
      </c>
      <c r="C91" s="166" t="s">
        <v>46</v>
      </c>
      <c r="D91" s="166"/>
      <c r="E91" s="167"/>
      <c r="F91" s="204">
        <v>37215.24</v>
      </c>
      <c r="G91" s="205"/>
      <c r="H91" s="204">
        <v>1350000</v>
      </c>
      <c r="I91" s="205"/>
      <c r="J91" s="492">
        <v>54967.4</v>
      </c>
      <c r="K91" s="493"/>
      <c r="L91" s="130">
        <f t="shared" si="2"/>
        <v>1.4770131806217024</v>
      </c>
      <c r="M91" s="22">
        <f t="shared" si="1"/>
        <v>4.0716592592592596E-2</v>
      </c>
    </row>
    <row r="92" spans="2:13" x14ac:dyDescent="0.25">
      <c r="B92" s="123">
        <v>6532</v>
      </c>
      <c r="C92" s="166" t="s">
        <v>47</v>
      </c>
      <c r="D92" s="166"/>
      <c r="E92" s="167"/>
      <c r="F92" s="204">
        <v>368381.78</v>
      </c>
      <c r="G92" s="205"/>
      <c r="H92" s="204">
        <v>900000</v>
      </c>
      <c r="I92" s="205"/>
      <c r="J92" s="492">
        <v>295573.53000000003</v>
      </c>
      <c r="K92" s="493"/>
      <c r="L92" s="130">
        <f t="shared" si="2"/>
        <v>0.80235653891460101</v>
      </c>
      <c r="M92" s="22">
        <f t="shared" si="1"/>
        <v>0.32841503333333338</v>
      </c>
    </row>
    <row r="93" spans="2:13" ht="43.5" customHeight="1" x14ac:dyDescent="0.25">
      <c r="B93" s="126">
        <v>66</v>
      </c>
      <c r="C93" s="496" t="s">
        <v>48</v>
      </c>
      <c r="D93" s="496"/>
      <c r="E93" s="497"/>
      <c r="F93" s="482">
        <f>F94+F96</f>
        <v>19655</v>
      </c>
      <c r="G93" s="483"/>
      <c r="H93" s="482">
        <f>H94+H96</f>
        <v>486000</v>
      </c>
      <c r="I93" s="483"/>
      <c r="J93" s="482">
        <f>J94+J96</f>
        <v>7500</v>
      </c>
      <c r="K93" s="483"/>
      <c r="L93" s="146">
        <f t="shared" si="2"/>
        <v>0.38158229458153142</v>
      </c>
      <c r="M93" s="111">
        <f t="shared" si="1"/>
        <v>1.5432098765432098E-2</v>
      </c>
    </row>
    <row r="94" spans="2:13" ht="25.5" customHeight="1" x14ac:dyDescent="0.25">
      <c r="B94" s="127">
        <v>661</v>
      </c>
      <c r="C94" s="223" t="s">
        <v>516</v>
      </c>
      <c r="D94" s="223"/>
      <c r="E94" s="224"/>
      <c r="F94" s="218">
        <f>SUM(F95)</f>
        <v>0</v>
      </c>
      <c r="G94" s="219"/>
      <c r="H94" s="218">
        <f>SUM(H95)</f>
        <v>296000</v>
      </c>
      <c r="I94" s="219"/>
      <c r="J94" s="218">
        <f>SUM(J95)</f>
        <v>0</v>
      </c>
      <c r="K94" s="219"/>
      <c r="L94" s="147" t="e">
        <f t="shared" si="2"/>
        <v>#DIV/0!</v>
      </c>
      <c r="M94" s="105">
        <f t="shared" si="1"/>
        <v>0</v>
      </c>
    </row>
    <row r="95" spans="2:13" x14ac:dyDescent="0.25">
      <c r="B95" s="123">
        <v>6615</v>
      </c>
      <c r="C95" s="166" t="s">
        <v>49</v>
      </c>
      <c r="D95" s="166"/>
      <c r="E95" s="167"/>
      <c r="F95" s="204">
        <v>0</v>
      </c>
      <c r="G95" s="205"/>
      <c r="H95" s="204">
        <v>296000</v>
      </c>
      <c r="I95" s="205"/>
      <c r="J95" s="492"/>
      <c r="K95" s="493"/>
      <c r="L95" s="130" t="e">
        <f t="shared" si="2"/>
        <v>#DIV/0!</v>
      </c>
      <c r="M95" s="105">
        <f t="shared" si="1"/>
        <v>0</v>
      </c>
    </row>
    <row r="96" spans="2:13" ht="29.25" customHeight="1" x14ac:dyDescent="0.25">
      <c r="B96" s="127">
        <v>663</v>
      </c>
      <c r="C96" s="223" t="s">
        <v>517</v>
      </c>
      <c r="D96" s="223"/>
      <c r="E96" s="224"/>
      <c r="F96" s="218">
        <f>SUM(F97:G98)</f>
        <v>19655</v>
      </c>
      <c r="G96" s="219"/>
      <c r="H96" s="218">
        <f>SUM(H97:I98)</f>
        <v>190000</v>
      </c>
      <c r="I96" s="219"/>
      <c r="J96" s="218">
        <f>SUM(J97:K98)</f>
        <v>7500</v>
      </c>
      <c r="K96" s="219"/>
      <c r="L96" s="147">
        <f t="shared" si="2"/>
        <v>0.38158229458153142</v>
      </c>
      <c r="M96" s="105">
        <f t="shared" si="1"/>
        <v>3.9473684210526314E-2</v>
      </c>
    </row>
    <row r="97" spans="2:13" x14ac:dyDescent="0.25">
      <c r="B97" s="123">
        <v>6631</v>
      </c>
      <c r="C97" s="166" t="s">
        <v>50</v>
      </c>
      <c r="D97" s="166"/>
      <c r="E97" s="167"/>
      <c r="F97" s="191">
        <v>7500</v>
      </c>
      <c r="G97" s="192"/>
      <c r="H97" s="191">
        <v>50000</v>
      </c>
      <c r="I97" s="192"/>
      <c r="J97" s="492">
        <v>7500</v>
      </c>
      <c r="K97" s="493"/>
      <c r="L97" s="130">
        <f t="shared" si="2"/>
        <v>1</v>
      </c>
      <c r="M97" s="22">
        <f t="shared" si="1"/>
        <v>0.15</v>
      </c>
    </row>
    <row r="98" spans="2:13" x14ac:dyDescent="0.25">
      <c r="B98" s="123">
        <v>6632</v>
      </c>
      <c r="C98" s="166" t="s">
        <v>334</v>
      </c>
      <c r="D98" s="166"/>
      <c r="E98" s="167"/>
      <c r="F98" s="191">
        <v>12155</v>
      </c>
      <c r="G98" s="192"/>
      <c r="H98" s="191">
        <v>140000</v>
      </c>
      <c r="I98" s="192"/>
      <c r="J98" s="492">
        <v>0</v>
      </c>
      <c r="K98" s="493"/>
      <c r="L98" s="130">
        <f t="shared" si="2"/>
        <v>0</v>
      </c>
      <c r="M98" s="22">
        <f t="shared" si="1"/>
        <v>0</v>
      </c>
    </row>
    <row r="99" spans="2:13" ht="26.25" customHeight="1" x14ac:dyDescent="0.25">
      <c r="B99" s="126">
        <v>68</v>
      </c>
      <c r="C99" s="496" t="s">
        <v>519</v>
      </c>
      <c r="D99" s="496"/>
      <c r="E99" s="497"/>
      <c r="F99" s="412">
        <f>F100+F102</f>
        <v>0</v>
      </c>
      <c r="G99" s="413"/>
      <c r="H99" s="412">
        <f>H100+H102</f>
        <v>0</v>
      </c>
      <c r="I99" s="413"/>
      <c r="J99" s="412">
        <f>J100+J102</f>
        <v>450</v>
      </c>
      <c r="K99" s="413"/>
      <c r="L99" s="146" t="e">
        <f t="shared" ref="L99:L108" si="3">J99/F99</f>
        <v>#DIV/0!</v>
      </c>
      <c r="M99" s="111" t="e">
        <f t="shared" si="1"/>
        <v>#DIV/0!</v>
      </c>
    </row>
    <row r="100" spans="2:13" ht="18" customHeight="1" x14ac:dyDescent="0.25">
      <c r="B100" s="127">
        <v>681</v>
      </c>
      <c r="C100" s="223" t="s">
        <v>615</v>
      </c>
      <c r="D100" s="223"/>
      <c r="E100" s="224"/>
      <c r="F100" s="218">
        <f>SUM(F101)</f>
        <v>0</v>
      </c>
      <c r="G100" s="219"/>
      <c r="H100" s="218">
        <f>SUM(H101)</f>
        <v>0</v>
      </c>
      <c r="I100" s="219"/>
      <c r="J100" s="218">
        <f>SUM(J101)</f>
        <v>450</v>
      </c>
      <c r="K100" s="219"/>
      <c r="L100" s="146" t="e">
        <f t="shared" si="3"/>
        <v>#DIV/0!</v>
      </c>
      <c r="M100" s="111" t="e">
        <f t="shared" si="1"/>
        <v>#DIV/0!</v>
      </c>
    </row>
    <row r="101" spans="2:13" ht="18.75" customHeight="1" x14ac:dyDescent="0.25">
      <c r="B101" s="123">
        <v>6819</v>
      </c>
      <c r="C101" s="181" t="s">
        <v>616</v>
      </c>
      <c r="D101" s="181"/>
      <c r="E101" s="214"/>
      <c r="F101" s="250">
        <v>0</v>
      </c>
      <c r="G101" s="251"/>
      <c r="H101" s="250">
        <v>0</v>
      </c>
      <c r="I101" s="251"/>
      <c r="J101" s="250">
        <v>450</v>
      </c>
      <c r="K101" s="251"/>
      <c r="L101" s="130" t="e">
        <f t="shared" si="3"/>
        <v>#DIV/0!</v>
      </c>
      <c r="M101" s="22" t="e">
        <f t="shared" si="1"/>
        <v>#DIV/0!</v>
      </c>
    </row>
    <row r="102" spans="2:13" x14ac:dyDescent="0.25">
      <c r="B102" s="127">
        <v>683</v>
      </c>
      <c r="C102" s="176" t="s">
        <v>518</v>
      </c>
      <c r="D102" s="176"/>
      <c r="E102" s="177"/>
      <c r="F102" s="218">
        <f>SUM(F103)</f>
        <v>0</v>
      </c>
      <c r="G102" s="219"/>
      <c r="H102" s="218">
        <f>SUM(H103)</f>
        <v>0</v>
      </c>
      <c r="I102" s="219"/>
      <c r="J102" s="218">
        <f>SUM(J103)</f>
        <v>0</v>
      </c>
      <c r="K102" s="219"/>
      <c r="L102" s="147" t="e">
        <f t="shared" si="3"/>
        <v>#DIV/0!</v>
      </c>
      <c r="M102" s="105" t="e">
        <f t="shared" si="1"/>
        <v>#DIV/0!</v>
      </c>
    </row>
    <row r="103" spans="2:13" x14ac:dyDescent="0.25">
      <c r="B103" s="123">
        <v>6831</v>
      </c>
      <c r="C103" s="166" t="s">
        <v>45</v>
      </c>
      <c r="D103" s="166"/>
      <c r="E103" s="167"/>
      <c r="F103" s="191">
        <v>0</v>
      </c>
      <c r="G103" s="192"/>
      <c r="H103" s="191">
        <v>0</v>
      </c>
      <c r="I103" s="192"/>
      <c r="J103" s="492">
        <v>0</v>
      </c>
      <c r="K103" s="493"/>
      <c r="L103" s="130" t="e">
        <f t="shared" si="3"/>
        <v>#DIV/0!</v>
      </c>
      <c r="M103" s="22" t="e">
        <f t="shared" si="1"/>
        <v>#DIV/0!</v>
      </c>
    </row>
    <row r="104" spans="2:13" ht="30.75" customHeight="1" x14ac:dyDescent="0.25">
      <c r="B104" s="128">
        <v>7</v>
      </c>
      <c r="C104" s="502" t="s">
        <v>3</v>
      </c>
      <c r="D104" s="502"/>
      <c r="E104" s="503"/>
      <c r="F104" s="506">
        <f>F105</f>
        <v>85300</v>
      </c>
      <c r="G104" s="507"/>
      <c r="H104" s="504">
        <f>H105</f>
        <v>200000</v>
      </c>
      <c r="I104" s="505"/>
      <c r="J104" s="504">
        <f>J105</f>
        <v>10950</v>
      </c>
      <c r="K104" s="505"/>
      <c r="L104" s="148">
        <f t="shared" si="3"/>
        <v>0.1283704572098476</v>
      </c>
      <c r="M104" s="109">
        <f t="shared" si="1"/>
        <v>5.475E-2</v>
      </c>
    </row>
    <row r="105" spans="2:13" ht="26.25" customHeight="1" x14ac:dyDescent="0.25">
      <c r="B105" s="126">
        <v>71</v>
      </c>
      <c r="C105" s="496" t="s">
        <v>51</v>
      </c>
      <c r="D105" s="496"/>
      <c r="E105" s="497"/>
      <c r="F105" s="482">
        <f>F106</f>
        <v>85300</v>
      </c>
      <c r="G105" s="483"/>
      <c r="H105" s="482">
        <f>H106</f>
        <v>200000</v>
      </c>
      <c r="I105" s="483"/>
      <c r="J105" s="482">
        <f>J106</f>
        <v>10950</v>
      </c>
      <c r="K105" s="483"/>
      <c r="L105" s="146">
        <f t="shared" si="3"/>
        <v>0.1283704572098476</v>
      </c>
      <c r="M105" s="111">
        <f t="shared" si="1"/>
        <v>5.475E-2</v>
      </c>
    </row>
    <row r="106" spans="2:13" ht="30.75" customHeight="1" x14ac:dyDescent="0.25">
      <c r="B106" s="127">
        <v>711</v>
      </c>
      <c r="C106" s="223" t="s">
        <v>520</v>
      </c>
      <c r="D106" s="223"/>
      <c r="E106" s="224"/>
      <c r="F106" s="218">
        <f>SUM(F107)</f>
        <v>85300</v>
      </c>
      <c r="G106" s="219"/>
      <c r="H106" s="218">
        <f>SUM(H107)</f>
        <v>200000</v>
      </c>
      <c r="I106" s="219"/>
      <c r="J106" s="218">
        <f>SUM(J107)</f>
        <v>10950</v>
      </c>
      <c r="K106" s="219"/>
      <c r="L106" s="147">
        <f t="shared" si="3"/>
        <v>0.1283704572098476</v>
      </c>
      <c r="M106" s="105">
        <f t="shared" si="1"/>
        <v>5.475E-2</v>
      </c>
    </row>
    <row r="107" spans="2:13" ht="21.75" customHeight="1" x14ac:dyDescent="0.25">
      <c r="B107" s="123">
        <v>7111</v>
      </c>
      <c r="C107" s="353" t="s">
        <v>52</v>
      </c>
      <c r="D107" s="353"/>
      <c r="E107" s="354"/>
      <c r="F107" s="395">
        <v>85300</v>
      </c>
      <c r="G107" s="396"/>
      <c r="H107" s="395">
        <v>200000</v>
      </c>
      <c r="I107" s="396"/>
      <c r="J107" s="492">
        <v>10950</v>
      </c>
      <c r="K107" s="493"/>
      <c r="L107" s="130">
        <f t="shared" si="3"/>
        <v>0.1283704572098476</v>
      </c>
      <c r="M107" s="22">
        <f t="shared" si="1"/>
        <v>5.475E-2</v>
      </c>
    </row>
    <row r="108" spans="2:13" ht="21" customHeight="1" thickBot="1" x14ac:dyDescent="0.3">
      <c r="B108" s="149"/>
      <c r="C108" s="508" t="s">
        <v>110</v>
      </c>
      <c r="D108" s="508"/>
      <c r="E108" s="509"/>
      <c r="F108" s="510">
        <f>F49+F104</f>
        <v>3931764.05</v>
      </c>
      <c r="G108" s="511"/>
      <c r="H108" s="510">
        <f>H49+H104</f>
        <v>21011000</v>
      </c>
      <c r="I108" s="511"/>
      <c r="J108" s="510">
        <f>J49+J104</f>
        <v>4075877.7800000003</v>
      </c>
      <c r="K108" s="511"/>
      <c r="L108" s="133">
        <f t="shared" si="3"/>
        <v>1.0366537076404676</v>
      </c>
      <c r="M108" s="150">
        <f t="shared" si="1"/>
        <v>0.19398780543524821</v>
      </c>
    </row>
    <row r="109" spans="2:13" x14ac:dyDescent="0.25">
      <c r="B109" s="33"/>
      <c r="C109" s="23"/>
      <c r="D109" s="23"/>
      <c r="E109" s="23"/>
      <c r="F109" s="24"/>
      <c r="G109" s="24"/>
      <c r="H109" s="24"/>
      <c r="I109" s="24"/>
      <c r="J109" s="24"/>
      <c r="K109" s="24"/>
      <c r="L109" s="25"/>
      <c r="M109" s="25"/>
    </row>
    <row r="110" spans="2:13" ht="28.5" customHeight="1" x14ac:dyDescent="0.25">
      <c r="B110" s="92"/>
      <c r="C110" s="91"/>
      <c r="D110" s="23"/>
      <c r="E110" s="23"/>
      <c r="F110" s="24"/>
      <c r="G110" s="24"/>
      <c r="H110" s="24"/>
      <c r="I110" s="24"/>
      <c r="J110" s="24"/>
      <c r="K110" s="24"/>
      <c r="L110" s="25"/>
      <c r="M110" s="25"/>
    </row>
    <row r="111" spans="2:13" ht="15.75" thickBot="1" x14ac:dyDescent="0.3">
      <c r="B111" s="235" t="s">
        <v>367</v>
      </c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</row>
    <row r="112" spans="2:13" x14ac:dyDescent="0.25">
      <c r="B112" s="113" t="s">
        <v>15</v>
      </c>
      <c r="C112" s="377" t="s">
        <v>16</v>
      </c>
      <c r="D112" s="377"/>
      <c r="E112" s="378"/>
      <c r="F112" s="379" t="s">
        <v>502</v>
      </c>
      <c r="G112" s="380"/>
      <c r="H112" s="379" t="s">
        <v>612</v>
      </c>
      <c r="I112" s="380"/>
      <c r="J112" s="379" t="s">
        <v>618</v>
      </c>
      <c r="K112" s="380"/>
      <c r="L112" s="381" t="s">
        <v>614</v>
      </c>
      <c r="M112" s="360" t="s">
        <v>197</v>
      </c>
    </row>
    <row r="113" spans="2:17" ht="21" customHeight="1" x14ac:dyDescent="0.25">
      <c r="B113" s="112" t="s">
        <v>19</v>
      </c>
      <c r="C113" s="344"/>
      <c r="D113" s="344"/>
      <c r="E113" s="345"/>
      <c r="F113" s="338"/>
      <c r="G113" s="339"/>
      <c r="H113" s="338"/>
      <c r="I113" s="339"/>
      <c r="J113" s="338"/>
      <c r="K113" s="339"/>
      <c r="L113" s="382"/>
      <c r="M113" s="361"/>
    </row>
    <row r="114" spans="2:17" x14ac:dyDescent="0.25">
      <c r="B114" s="236">
        <v>1</v>
      </c>
      <c r="C114" s="237"/>
      <c r="D114" s="237"/>
      <c r="E114" s="238"/>
      <c r="F114" s="387">
        <v>2</v>
      </c>
      <c r="G114" s="238"/>
      <c r="H114" s="387">
        <v>3</v>
      </c>
      <c r="I114" s="238"/>
      <c r="J114" s="387">
        <v>4</v>
      </c>
      <c r="K114" s="238"/>
      <c r="L114" s="16">
        <v>5</v>
      </c>
      <c r="M114" s="17">
        <v>6</v>
      </c>
    </row>
    <row r="115" spans="2:17" x14ac:dyDescent="0.25">
      <c r="B115" s="125">
        <v>3</v>
      </c>
      <c r="C115" s="602" t="s">
        <v>5</v>
      </c>
      <c r="D115" s="602"/>
      <c r="E115" s="603"/>
      <c r="F115" s="604">
        <f>F116+F123+F156+F164+F169+F172+F176</f>
        <v>3016365.3</v>
      </c>
      <c r="G115" s="605"/>
      <c r="H115" s="604">
        <f>H116+H123+H156+H164+H169+H172+H176</f>
        <v>12336000</v>
      </c>
      <c r="I115" s="605"/>
      <c r="J115" s="604">
        <f>J116+J123+J156+J164+J169+J172+J176</f>
        <v>3425508.2600000002</v>
      </c>
      <c r="K115" s="605"/>
      <c r="L115" s="108">
        <f t="shared" ref="L115:L154" si="4">J115/F115</f>
        <v>1.1356410511684378</v>
      </c>
      <c r="M115" s="109">
        <f>J115/H115</f>
        <v>0.27768387321660182</v>
      </c>
    </row>
    <row r="116" spans="2:17" x14ac:dyDescent="0.25">
      <c r="B116" s="126">
        <v>31</v>
      </c>
      <c r="C116" s="515" t="s">
        <v>53</v>
      </c>
      <c r="D116" s="515"/>
      <c r="E116" s="516"/>
      <c r="F116" s="412">
        <f>F117+F119+F121</f>
        <v>941312.94</v>
      </c>
      <c r="G116" s="413"/>
      <c r="H116" s="412">
        <f>H117+H119+H121</f>
        <v>2062000</v>
      </c>
      <c r="I116" s="413"/>
      <c r="J116" s="412">
        <f>J117+J119+J121</f>
        <v>991643.21999999986</v>
      </c>
      <c r="K116" s="413"/>
      <c r="L116" s="110">
        <f t="shared" si="4"/>
        <v>1.0534681696822312</v>
      </c>
      <c r="M116" s="111">
        <f>J116/H116</f>
        <v>0.48091329776915609</v>
      </c>
      <c r="P116" s="87"/>
      <c r="Q116" s="88"/>
    </row>
    <row r="117" spans="2:17" x14ac:dyDescent="0.25">
      <c r="B117" s="127">
        <v>311</v>
      </c>
      <c r="C117" s="176" t="s">
        <v>521</v>
      </c>
      <c r="D117" s="176"/>
      <c r="E117" s="177"/>
      <c r="F117" s="218">
        <f>SUM(F118)</f>
        <v>821404.12</v>
      </c>
      <c r="G117" s="219"/>
      <c r="H117" s="218">
        <f>I371+I677+I721</f>
        <v>1540000</v>
      </c>
      <c r="I117" s="219"/>
      <c r="J117" s="218">
        <f>SUM(J118)</f>
        <v>839665.60999999987</v>
      </c>
      <c r="K117" s="219"/>
      <c r="L117" s="104">
        <f>J117/F117</f>
        <v>1.0222320409106298</v>
      </c>
      <c r="M117" s="105">
        <f>J117/H117</f>
        <v>0.54523740909090901</v>
      </c>
      <c r="P117" s="87"/>
      <c r="Q117" s="88"/>
    </row>
    <row r="118" spans="2:17" x14ac:dyDescent="0.25">
      <c r="B118" s="123">
        <v>3111</v>
      </c>
      <c r="C118" s="513" t="s">
        <v>54</v>
      </c>
      <c r="D118" s="513"/>
      <c r="E118" s="514"/>
      <c r="F118" s="191">
        <v>821404.12</v>
      </c>
      <c r="G118" s="192"/>
      <c r="H118" s="191"/>
      <c r="I118" s="192"/>
      <c r="J118" s="191">
        <f>K372+K678+K722</f>
        <v>839665.60999999987</v>
      </c>
      <c r="K118" s="192"/>
      <c r="L118" s="21">
        <f t="shared" si="4"/>
        <v>1.0222320409106298</v>
      </c>
      <c r="M118" s="22"/>
    </row>
    <row r="119" spans="2:17" x14ac:dyDescent="0.25">
      <c r="B119" s="127">
        <v>312</v>
      </c>
      <c r="C119" s="223" t="s">
        <v>55</v>
      </c>
      <c r="D119" s="223"/>
      <c r="E119" s="224"/>
      <c r="F119" s="218">
        <f>SUM(F120)</f>
        <v>0</v>
      </c>
      <c r="G119" s="219"/>
      <c r="H119" s="218">
        <f>I373+I679+I723</f>
        <v>85000</v>
      </c>
      <c r="I119" s="219"/>
      <c r="J119" s="218">
        <f>SUM(J120)</f>
        <v>20854.38</v>
      </c>
      <c r="K119" s="219"/>
      <c r="L119" s="104" t="e">
        <f t="shared" si="4"/>
        <v>#DIV/0!</v>
      </c>
      <c r="M119" s="105">
        <f>J119/H119</f>
        <v>0.24534564705882353</v>
      </c>
    </row>
    <row r="120" spans="2:17" x14ac:dyDescent="0.25">
      <c r="B120" s="123">
        <v>3121</v>
      </c>
      <c r="C120" s="513" t="s">
        <v>55</v>
      </c>
      <c r="D120" s="513"/>
      <c r="E120" s="514"/>
      <c r="F120" s="191">
        <v>0</v>
      </c>
      <c r="G120" s="192"/>
      <c r="H120" s="191"/>
      <c r="I120" s="192"/>
      <c r="J120" s="492">
        <f>K374+K680+K724</f>
        <v>20854.38</v>
      </c>
      <c r="K120" s="493"/>
      <c r="L120" s="130" t="e">
        <f t="shared" si="4"/>
        <v>#DIV/0!</v>
      </c>
      <c r="M120" s="22"/>
    </row>
    <row r="121" spans="2:17" x14ac:dyDescent="0.25">
      <c r="B121" s="127">
        <v>313</v>
      </c>
      <c r="C121" s="223" t="s">
        <v>311</v>
      </c>
      <c r="D121" s="223"/>
      <c r="E121" s="224"/>
      <c r="F121" s="218">
        <f>SUM(F122)</f>
        <v>119908.82</v>
      </c>
      <c r="G121" s="219"/>
      <c r="H121" s="218">
        <f>I375+I681+I725</f>
        <v>437000</v>
      </c>
      <c r="I121" s="219"/>
      <c r="J121" s="218">
        <f>SUM(J122)</f>
        <v>131123.22999999998</v>
      </c>
      <c r="K121" s="517"/>
      <c r="L121" s="147">
        <f t="shared" si="4"/>
        <v>1.0935244796838128</v>
      </c>
      <c r="M121" s="105">
        <f>J121/H121</f>
        <v>0.3000531578947368</v>
      </c>
    </row>
    <row r="122" spans="2:17" ht="24.75" customHeight="1" x14ac:dyDescent="0.25">
      <c r="B122" s="123">
        <v>3132</v>
      </c>
      <c r="C122" s="513" t="s">
        <v>56</v>
      </c>
      <c r="D122" s="513"/>
      <c r="E122" s="514"/>
      <c r="F122" s="191">
        <v>119908.82</v>
      </c>
      <c r="G122" s="192"/>
      <c r="H122" s="191"/>
      <c r="I122" s="192"/>
      <c r="J122" s="492">
        <f>K376+K682+K726</f>
        <v>131123.22999999998</v>
      </c>
      <c r="K122" s="493"/>
      <c r="L122" s="130">
        <f t="shared" si="4"/>
        <v>1.0935244796838128</v>
      </c>
      <c r="M122" s="22"/>
    </row>
    <row r="123" spans="2:17" ht="16.5" customHeight="1" x14ac:dyDescent="0.25">
      <c r="B123" s="126">
        <v>32</v>
      </c>
      <c r="C123" s="518" t="s">
        <v>57</v>
      </c>
      <c r="D123" s="518"/>
      <c r="E123" s="519"/>
      <c r="F123" s="412">
        <f>F124+F129+F136+F146+F148</f>
        <v>1269683.1399999999</v>
      </c>
      <c r="G123" s="413"/>
      <c r="H123" s="412">
        <f>H124+H129+H136+H146+H148</f>
        <v>7477000</v>
      </c>
      <c r="I123" s="413"/>
      <c r="J123" s="412">
        <f>J124+J129+J136+J146+J148</f>
        <v>1340551.83</v>
      </c>
      <c r="K123" s="512"/>
      <c r="L123" s="146">
        <f t="shared" si="4"/>
        <v>1.0558160439934645</v>
      </c>
      <c r="M123" s="111">
        <f>J123/H123</f>
        <v>0.17929006687174001</v>
      </c>
      <c r="P123" s="87"/>
      <c r="Q123" s="68"/>
    </row>
    <row r="124" spans="2:17" ht="16.5" customHeight="1" x14ac:dyDescent="0.25">
      <c r="B124" s="127">
        <v>321</v>
      </c>
      <c r="C124" s="223" t="s">
        <v>522</v>
      </c>
      <c r="D124" s="223"/>
      <c r="E124" s="224"/>
      <c r="F124" s="218">
        <f>SUM(F125:G128)</f>
        <v>55862.2</v>
      </c>
      <c r="G124" s="219"/>
      <c r="H124" s="218">
        <f>I377+I683+I727</f>
        <v>246000</v>
      </c>
      <c r="I124" s="219"/>
      <c r="J124" s="218">
        <f>SUM(J125:K128)</f>
        <v>30095.7</v>
      </c>
      <c r="K124" s="517"/>
      <c r="L124" s="147">
        <f t="shared" si="4"/>
        <v>0.53874892145314723</v>
      </c>
      <c r="M124" s="105">
        <f>J124/H124</f>
        <v>0.12234024390243903</v>
      </c>
      <c r="P124" s="87"/>
      <c r="Q124" s="68"/>
    </row>
    <row r="125" spans="2:17" x14ac:dyDescent="0.25">
      <c r="B125" s="123">
        <v>3211</v>
      </c>
      <c r="C125" s="216" t="s">
        <v>58</v>
      </c>
      <c r="D125" s="216"/>
      <c r="E125" s="217"/>
      <c r="F125" s="191">
        <v>27148.2</v>
      </c>
      <c r="G125" s="192"/>
      <c r="H125" s="191"/>
      <c r="I125" s="192"/>
      <c r="J125" s="492">
        <f>K378+K684+K728</f>
        <v>14735.7</v>
      </c>
      <c r="K125" s="493"/>
      <c r="L125" s="130">
        <f t="shared" si="4"/>
        <v>0.54278736711826203</v>
      </c>
      <c r="M125" s="22"/>
    </row>
    <row r="126" spans="2:17" ht="28.5" customHeight="1" x14ac:dyDescent="0.25">
      <c r="B126" s="123">
        <v>3212</v>
      </c>
      <c r="C126" s="513" t="s">
        <v>59</v>
      </c>
      <c r="D126" s="513"/>
      <c r="E126" s="514"/>
      <c r="F126" s="191">
        <v>4104</v>
      </c>
      <c r="G126" s="192"/>
      <c r="H126" s="191"/>
      <c r="I126" s="192"/>
      <c r="J126" s="492">
        <f>K379</f>
        <v>5320</v>
      </c>
      <c r="K126" s="493"/>
      <c r="L126" s="130">
        <f t="shared" si="4"/>
        <v>1.2962962962962963</v>
      </c>
      <c r="M126" s="22"/>
    </row>
    <row r="127" spans="2:17" x14ac:dyDescent="0.25">
      <c r="B127" s="123">
        <v>3213</v>
      </c>
      <c r="C127" s="216" t="s">
        <v>60</v>
      </c>
      <c r="D127" s="216"/>
      <c r="E127" s="217"/>
      <c r="F127" s="191">
        <v>2596</v>
      </c>
      <c r="G127" s="192"/>
      <c r="H127" s="191"/>
      <c r="I127" s="192"/>
      <c r="J127" s="492">
        <f>K380</f>
        <v>6240</v>
      </c>
      <c r="K127" s="493"/>
      <c r="L127" s="130">
        <f t="shared" si="4"/>
        <v>2.4036979969183361</v>
      </c>
      <c r="M127" s="22"/>
    </row>
    <row r="128" spans="2:17" ht="30" customHeight="1" x14ac:dyDescent="0.25">
      <c r="B128" s="123">
        <v>3214</v>
      </c>
      <c r="C128" s="513" t="s">
        <v>61</v>
      </c>
      <c r="D128" s="513"/>
      <c r="E128" s="514"/>
      <c r="F128" s="191">
        <v>22014</v>
      </c>
      <c r="G128" s="192"/>
      <c r="H128" s="191"/>
      <c r="I128" s="192"/>
      <c r="J128" s="492">
        <f>K381</f>
        <v>3800</v>
      </c>
      <c r="K128" s="493"/>
      <c r="L128" s="130">
        <f t="shared" si="4"/>
        <v>0.1726174252748251</v>
      </c>
      <c r="M128" s="22"/>
    </row>
    <row r="129" spans="2:13" ht="16.5" customHeight="1" x14ac:dyDescent="0.25">
      <c r="B129" s="127">
        <v>322</v>
      </c>
      <c r="C129" s="223" t="s">
        <v>216</v>
      </c>
      <c r="D129" s="223"/>
      <c r="E129" s="224"/>
      <c r="F129" s="218">
        <f>SUM(F130:G135)</f>
        <v>234874.08</v>
      </c>
      <c r="G129" s="219"/>
      <c r="H129" s="218">
        <f>I354+I385+I446+I456+I469+I571+I613+I686+I730+I750</f>
        <v>1424000</v>
      </c>
      <c r="I129" s="219"/>
      <c r="J129" s="218">
        <f>SUM(J130:K135)</f>
        <v>396776.05000000005</v>
      </c>
      <c r="K129" s="219"/>
      <c r="L129" s="104">
        <f>J129/F129</f>
        <v>1.689313908116213</v>
      </c>
      <c r="M129" s="105">
        <f>J129/H129</f>
        <v>0.27863486657303377</v>
      </c>
    </row>
    <row r="130" spans="2:13" ht="26.25" customHeight="1" x14ac:dyDescent="0.25">
      <c r="B130" s="123">
        <v>3221</v>
      </c>
      <c r="C130" s="513" t="s">
        <v>322</v>
      </c>
      <c r="D130" s="513"/>
      <c r="E130" s="514"/>
      <c r="F130" s="191">
        <v>17961.46</v>
      </c>
      <c r="G130" s="192"/>
      <c r="H130" s="191"/>
      <c r="I130" s="192"/>
      <c r="J130" s="191">
        <f>K386+K387+K388</f>
        <v>23412.81</v>
      </c>
      <c r="K130" s="192"/>
      <c r="L130" s="21">
        <f t="shared" si="4"/>
        <v>1.3035026105895624</v>
      </c>
      <c r="M130" s="22"/>
    </row>
    <row r="131" spans="2:13" x14ac:dyDescent="0.25">
      <c r="B131" s="123">
        <v>3222</v>
      </c>
      <c r="C131" s="181" t="s">
        <v>62</v>
      </c>
      <c r="D131" s="181"/>
      <c r="E131" s="214"/>
      <c r="F131" s="191">
        <v>0</v>
      </c>
      <c r="G131" s="192"/>
      <c r="H131" s="191"/>
      <c r="I131" s="192"/>
      <c r="J131" s="191">
        <f>K687</f>
        <v>0</v>
      </c>
      <c r="K131" s="192"/>
      <c r="L131" s="21" t="e">
        <f t="shared" si="4"/>
        <v>#DIV/0!</v>
      </c>
      <c r="M131" s="22"/>
    </row>
    <row r="132" spans="2:13" x14ac:dyDescent="0.25">
      <c r="B132" s="123">
        <v>3223</v>
      </c>
      <c r="C132" s="216" t="s">
        <v>63</v>
      </c>
      <c r="D132" s="216"/>
      <c r="E132" s="217"/>
      <c r="F132" s="191">
        <v>181845.12</v>
      </c>
      <c r="G132" s="192"/>
      <c r="H132" s="191"/>
      <c r="I132" s="192"/>
      <c r="J132" s="191">
        <f>K355+K389+K390+K447+K731+K751</f>
        <v>277203.84000000003</v>
      </c>
      <c r="K132" s="192"/>
      <c r="L132" s="21">
        <f t="shared" si="4"/>
        <v>1.5243952655974493</v>
      </c>
      <c r="M132" s="22"/>
    </row>
    <row r="133" spans="2:13" ht="26.25" customHeight="1" x14ac:dyDescent="0.25">
      <c r="B133" s="123">
        <v>3224</v>
      </c>
      <c r="C133" s="513" t="s">
        <v>64</v>
      </c>
      <c r="D133" s="513"/>
      <c r="E133" s="514"/>
      <c r="F133" s="191">
        <v>19400</v>
      </c>
      <c r="G133" s="192"/>
      <c r="H133" s="191"/>
      <c r="I133" s="192"/>
      <c r="J133" s="191">
        <f>K448+K457+K470</f>
        <v>94763.9</v>
      </c>
      <c r="K133" s="192"/>
      <c r="L133" s="21">
        <f t="shared" si="4"/>
        <v>4.8847371134020614</v>
      </c>
      <c r="M133" s="22"/>
    </row>
    <row r="134" spans="2:13" x14ac:dyDescent="0.25">
      <c r="B134" s="123">
        <v>3225</v>
      </c>
      <c r="C134" s="216" t="s">
        <v>65</v>
      </c>
      <c r="D134" s="216"/>
      <c r="E134" s="217"/>
      <c r="F134" s="191">
        <v>15667.5</v>
      </c>
      <c r="G134" s="192"/>
      <c r="H134" s="204"/>
      <c r="I134" s="205"/>
      <c r="J134" s="191">
        <f>K391+K458+K614</f>
        <v>0</v>
      </c>
      <c r="K134" s="192"/>
      <c r="L134" s="21">
        <f t="shared" si="4"/>
        <v>0</v>
      </c>
      <c r="M134" s="22"/>
    </row>
    <row r="135" spans="2:13" ht="30" customHeight="1" x14ac:dyDescent="0.25">
      <c r="B135" s="123">
        <v>3227</v>
      </c>
      <c r="C135" s="513" t="s">
        <v>66</v>
      </c>
      <c r="D135" s="513"/>
      <c r="E135" s="514"/>
      <c r="F135" s="191">
        <v>0</v>
      </c>
      <c r="G135" s="192"/>
      <c r="H135" s="204"/>
      <c r="I135" s="205"/>
      <c r="J135" s="191">
        <f>K392+K572</f>
        <v>1395.5</v>
      </c>
      <c r="K135" s="192"/>
      <c r="L135" s="21" t="e">
        <f t="shared" si="4"/>
        <v>#DIV/0!</v>
      </c>
      <c r="M135" s="22"/>
    </row>
    <row r="136" spans="2:13" ht="15.75" customHeight="1" x14ac:dyDescent="0.25">
      <c r="B136" s="127">
        <v>323</v>
      </c>
      <c r="C136" s="223" t="s">
        <v>228</v>
      </c>
      <c r="D136" s="223"/>
      <c r="E136" s="224"/>
      <c r="F136" s="218">
        <f>SUM(F137:G145)</f>
        <v>720789.84</v>
      </c>
      <c r="G136" s="219"/>
      <c r="H136" s="197">
        <f>I361+I382+I394+I433+I449+I459+I462+I471+I480+I484+I493+I502+I511+I514+I538+I543+I547+I550+I553+I557+I615+I652+I660+I688+I693+I732+I745</f>
        <v>5587000</v>
      </c>
      <c r="I136" s="198"/>
      <c r="J136" s="218">
        <f>SUM(J137:K145)</f>
        <v>785988.95</v>
      </c>
      <c r="K136" s="219"/>
      <c r="L136" s="104">
        <f>J136/F136</f>
        <v>1.0904550902104835</v>
      </c>
      <c r="M136" s="105">
        <f>J136/H136</f>
        <v>0.14068175228208341</v>
      </c>
    </row>
    <row r="137" spans="2:13" x14ac:dyDescent="0.25">
      <c r="B137" s="123">
        <v>3231</v>
      </c>
      <c r="C137" s="216" t="s">
        <v>67</v>
      </c>
      <c r="D137" s="216"/>
      <c r="E137" s="217"/>
      <c r="F137" s="191">
        <v>27754.43</v>
      </c>
      <c r="G137" s="192"/>
      <c r="H137" s="204"/>
      <c r="I137" s="205"/>
      <c r="J137" s="191">
        <f>K395+K733</f>
        <v>63681.299999999996</v>
      </c>
      <c r="K137" s="192"/>
      <c r="L137" s="21">
        <f t="shared" si="4"/>
        <v>2.2944553355986774</v>
      </c>
      <c r="M137" s="22"/>
    </row>
    <row r="138" spans="2:13" ht="24" customHeight="1" x14ac:dyDescent="0.25">
      <c r="B138" s="123">
        <v>3232</v>
      </c>
      <c r="C138" s="181" t="s">
        <v>68</v>
      </c>
      <c r="D138" s="181"/>
      <c r="E138" s="214"/>
      <c r="F138" s="191">
        <v>434220.21</v>
      </c>
      <c r="G138" s="192"/>
      <c r="H138" s="191"/>
      <c r="I138" s="192"/>
      <c r="J138" s="191">
        <f>K396+K434+K450+K460+K472+K481+K485+K494+K512+K515+K661+K694</f>
        <v>411478.52</v>
      </c>
      <c r="K138" s="192"/>
      <c r="L138" s="21">
        <f t="shared" si="4"/>
        <v>0.94762636681512358</v>
      </c>
      <c r="M138" s="22"/>
    </row>
    <row r="139" spans="2:13" x14ac:dyDescent="0.25">
      <c r="B139" s="123">
        <v>3233</v>
      </c>
      <c r="C139" s="216" t="s">
        <v>69</v>
      </c>
      <c r="D139" s="216"/>
      <c r="E139" s="217"/>
      <c r="F139" s="191">
        <v>17205.5</v>
      </c>
      <c r="G139" s="192"/>
      <c r="H139" s="191"/>
      <c r="I139" s="192"/>
      <c r="J139" s="191">
        <f>K397</f>
        <v>44025</v>
      </c>
      <c r="K139" s="192"/>
      <c r="L139" s="21">
        <f t="shared" si="4"/>
        <v>2.5587748103804016</v>
      </c>
      <c r="M139" s="22"/>
    </row>
    <row r="140" spans="2:13" x14ac:dyDescent="0.25">
      <c r="B140" s="123">
        <v>3234</v>
      </c>
      <c r="C140" s="216" t="s">
        <v>70</v>
      </c>
      <c r="D140" s="216"/>
      <c r="E140" s="217"/>
      <c r="F140" s="191">
        <v>0</v>
      </c>
      <c r="G140" s="192"/>
      <c r="H140" s="191"/>
      <c r="I140" s="192"/>
      <c r="J140" s="191">
        <f>K473</f>
        <v>39532.53</v>
      </c>
      <c r="K140" s="192"/>
      <c r="L140" s="21" t="e">
        <f t="shared" si="4"/>
        <v>#DIV/0!</v>
      </c>
      <c r="M140" s="22"/>
    </row>
    <row r="141" spans="2:13" x14ac:dyDescent="0.25">
      <c r="B141" s="123">
        <v>3235</v>
      </c>
      <c r="C141" s="166" t="s">
        <v>619</v>
      </c>
      <c r="D141" s="166"/>
      <c r="E141" s="167"/>
      <c r="F141" s="191">
        <v>0</v>
      </c>
      <c r="G141" s="192"/>
      <c r="H141" s="191"/>
      <c r="I141" s="192"/>
      <c r="J141" s="191">
        <f>K398</f>
        <v>24967.64</v>
      </c>
      <c r="K141" s="192"/>
      <c r="L141" s="21" t="e">
        <f t="shared" si="4"/>
        <v>#DIV/0!</v>
      </c>
      <c r="M141" s="22"/>
    </row>
    <row r="142" spans="2:13" x14ac:dyDescent="0.25">
      <c r="B142" s="123">
        <v>3236</v>
      </c>
      <c r="C142" s="216" t="s">
        <v>71</v>
      </c>
      <c r="D142" s="216"/>
      <c r="E142" s="217"/>
      <c r="F142" s="191">
        <v>330</v>
      </c>
      <c r="G142" s="192"/>
      <c r="H142" s="191"/>
      <c r="I142" s="192"/>
      <c r="J142" s="191">
        <f>K383</f>
        <v>330</v>
      </c>
      <c r="K142" s="192"/>
      <c r="L142" s="21">
        <f t="shared" si="4"/>
        <v>1</v>
      </c>
      <c r="M142" s="22"/>
    </row>
    <row r="143" spans="2:13" x14ac:dyDescent="0.25">
      <c r="B143" s="123">
        <v>3237</v>
      </c>
      <c r="C143" s="216" t="s">
        <v>72</v>
      </c>
      <c r="D143" s="216"/>
      <c r="E143" s="217"/>
      <c r="F143" s="191">
        <v>195087.31</v>
      </c>
      <c r="G143" s="192"/>
      <c r="H143" s="191"/>
      <c r="I143" s="192"/>
      <c r="J143" s="191">
        <f>K362+K363+K399+K400+K463+K503+K539+K540+K544+K551+K558+K653+K654+K689</f>
        <v>152716.25</v>
      </c>
      <c r="K143" s="192"/>
      <c r="L143" s="21">
        <f t="shared" si="4"/>
        <v>0.78280975835896249</v>
      </c>
      <c r="M143" s="22"/>
    </row>
    <row r="144" spans="2:13" x14ac:dyDescent="0.25">
      <c r="B144" s="123">
        <v>3238</v>
      </c>
      <c r="C144" s="216" t="s">
        <v>73</v>
      </c>
      <c r="D144" s="216"/>
      <c r="E144" s="217"/>
      <c r="F144" s="191">
        <v>4070</v>
      </c>
      <c r="G144" s="192"/>
      <c r="H144" s="191"/>
      <c r="I144" s="192"/>
      <c r="J144" s="191">
        <f>K401</f>
        <v>4906.25</v>
      </c>
      <c r="K144" s="192"/>
      <c r="L144" s="21">
        <f t="shared" si="4"/>
        <v>1.2054668304668306</v>
      </c>
      <c r="M144" s="22"/>
    </row>
    <row r="145" spans="2:16" x14ac:dyDescent="0.25">
      <c r="B145" s="123">
        <v>3239</v>
      </c>
      <c r="C145" s="216" t="s">
        <v>74</v>
      </c>
      <c r="D145" s="216"/>
      <c r="E145" s="217"/>
      <c r="F145" s="191">
        <v>42122.39</v>
      </c>
      <c r="G145" s="192"/>
      <c r="H145" s="191"/>
      <c r="I145" s="192"/>
      <c r="J145" s="191">
        <f>K402+K554+K616+K746</f>
        <v>44351.46</v>
      </c>
      <c r="K145" s="192"/>
      <c r="L145" s="21">
        <f t="shared" si="4"/>
        <v>1.0529188870811936</v>
      </c>
      <c r="M145" s="22"/>
    </row>
    <row r="146" spans="2:16" ht="25.5" customHeight="1" x14ac:dyDescent="0.25">
      <c r="B146" s="127">
        <v>324</v>
      </c>
      <c r="C146" s="223" t="s">
        <v>75</v>
      </c>
      <c r="D146" s="223"/>
      <c r="E146" s="224"/>
      <c r="F146" s="218">
        <f>SUM(F147)</f>
        <v>0</v>
      </c>
      <c r="G146" s="219"/>
      <c r="H146" s="218">
        <v>0</v>
      </c>
      <c r="I146" s="219"/>
      <c r="J146" s="218">
        <f>SUM(J147)</f>
        <v>0</v>
      </c>
      <c r="K146" s="219"/>
      <c r="L146" s="104" t="e">
        <f>J146/F146</f>
        <v>#DIV/0!</v>
      </c>
      <c r="M146" s="105" t="e">
        <f>J146/H146</f>
        <v>#DIV/0!</v>
      </c>
    </row>
    <row r="147" spans="2:16" ht="27.75" customHeight="1" x14ac:dyDescent="0.25">
      <c r="B147" s="123">
        <v>3241</v>
      </c>
      <c r="C147" s="181" t="s">
        <v>75</v>
      </c>
      <c r="D147" s="181"/>
      <c r="E147" s="214"/>
      <c r="F147" s="250">
        <v>0</v>
      </c>
      <c r="G147" s="251"/>
      <c r="H147" s="191"/>
      <c r="I147" s="192"/>
      <c r="J147" s="191">
        <v>0</v>
      </c>
      <c r="K147" s="192"/>
      <c r="L147" s="21" t="e">
        <f t="shared" si="4"/>
        <v>#DIV/0!</v>
      </c>
      <c r="M147" s="22"/>
    </row>
    <row r="148" spans="2:16" ht="27.75" customHeight="1" x14ac:dyDescent="0.25">
      <c r="B148" s="127">
        <v>329</v>
      </c>
      <c r="C148" s="223" t="s">
        <v>81</v>
      </c>
      <c r="D148" s="223"/>
      <c r="E148" s="224"/>
      <c r="F148" s="218">
        <f>SUM(F149:G155)</f>
        <v>258157.02000000002</v>
      </c>
      <c r="G148" s="219"/>
      <c r="H148" s="218">
        <f>I356+I403+I420</f>
        <v>220000</v>
      </c>
      <c r="I148" s="219"/>
      <c r="J148" s="218">
        <f>SUM(J149:K155)</f>
        <v>127691.13</v>
      </c>
      <c r="K148" s="219"/>
      <c r="L148" s="104">
        <f>J148/F148</f>
        <v>0.49462582888507156</v>
      </c>
      <c r="M148" s="105">
        <f>J148/H148</f>
        <v>0.58041422727272729</v>
      </c>
    </row>
    <row r="149" spans="2:16" ht="36" customHeight="1" x14ac:dyDescent="0.25">
      <c r="B149" s="123">
        <v>3291</v>
      </c>
      <c r="C149" s="513" t="s">
        <v>76</v>
      </c>
      <c r="D149" s="513"/>
      <c r="E149" s="514"/>
      <c r="F149" s="191">
        <v>182827.98</v>
      </c>
      <c r="G149" s="192"/>
      <c r="H149" s="191"/>
      <c r="I149" s="192"/>
      <c r="J149" s="191">
        <f>K357</f>
        <v>14248.55</v>
      </c>
      <c r="K149" s="192"/>
      <c r="L149" s="21">
        <f t="shared" si="4"/>
        <v>7.7934187097620386E-2</v>
      </c>
      <c r="M149" s="22"/>
    </row>
    <row r="150" spans="2:16" x14ac:dyDescent="0.25">
      <c r="B150" s="123">
        <v>3292</v>
      </c>
      <c r="C150" s="216" t="s">
        <v>77</v>
      </c>
      <c r="D150" s="216"/>
      <c r="E150" s="217"/>
      <c r="F150" s="191">
        <v>0</v>
      </c>
      <c r="G150" s="192"/>
      <c r="H150" s="191"/>
      <c r="I150" s="192"/>
      <c r="J150" s="191">
        <v>0</v>
      </c>
      <c r="K150" s="192"/>
      <c r="L150" s="21" t="e">
        <f t="shared" si="4"/>
        <v>#DIV/0!</v>
      </c>
      <c r="M150" s="22"/>
    </row>
    <row r="151" spans="2:16" x14ac:dyDescent="0.25">
      <c r="B151" s="123">
        <v>3293</v>
      </c>
      <c r="C151" s="216" t="s">
        <v>78</v>
      </c>
      <c r="D151" s="216"/>
      <c r="E151" s="217"/>
      <c r="F151" s="191">
        <v>3831.41</v>
      </c>
      <c r="G151" s="192"/>
      <c r="H151" s="191"/>
      <c r="I151" s="192"/>
      <c r="J151" s="191">
        <f>K358+K404</f>
        <v>37233.5</v>
      </c>
      <c r="K151" s="192"/>
      <c r="L151" s="21">
        <f t="shared" si="4"/>
        <v>9.7179628387460486</v>
      </c>
      <c r="M151" s="22"/>
    </row>
    <row r="152" spans="2:16" x14ac:dyDescent="0.25">
      <c r="B152" s="123">
        <v>3294</v>
      </c>
      <c r="C152" s="216" t="s">
        <v>79</v>
      </c>
      <c r="D152" s="216"/>
      <c r="E152" s="217"/>
      <c r="F152" s="191">
        <v>0</v>
      </c>
      <c r="G152" s="192"/>
      <c r="H152" s="191"/>
      <c r="I152" s="192"/>
      <c r="J152" s="191">
        <f>K405</f>
        <v>8599.44</v>
      </c>
      <c r="K152" s="192"/>
      <c r="L152" s="21" t="e">
        <f t="shared" si="4"/>
        <v>#DIV/0!</v>
      </c>
      <c r="M152" s="22"/>
    </row>
    <row r="153" spans="2:16" x14ac:dyDescent="0.25">
      <c r="B153" s="123">
        <v>3295</v>
      </c>
      <c r="C153" s="216" t="s">
        <v>80</v>
      </c>
      <c r="D153" s="216"/>
      <c r="E153" s="217"/>
      <c r="F153" s="191">
        <v>70757.63</v>
      </c>
      <c r="G153" s="192"/>
      <c r="H153" s="191"/>
      <c r="I153" s="192"/>
      <c r="J153" s="191">
        <f>K406</f>
        <v>67219.649999999994</v>
      </c>
      <c r="K153" s="192"/>
      <c r="L153" s="21">
        <f t="shared" si="4"/>
        <v>0.94999860792397917</v>
      </c>
      <c r="M153" s="22"/>
    </row>
    <row r="154" spans="2:16" x14ac:dyDescent="0.25">
      <c r="B154" s="123">
        <v>3296</v>
      </c>
      <c r="C154" s="216" t="s">
        <v>321</v>
      </c>
      <c r="D154" s="216"/>
      <c r="E154" s="217"/>
      <c r="F154" s="191">
        <v>0</v>
      </c>
      <c r="G154" s="192"/>
      <c r="H154" s="191"/>
      <c r="I154" s="192"/>
      <c r="J154" s="191">
        <f>K407</f>
        <v>0</v>
      </c>
      <c r="K154" s="192"/>
      <c r="L154" s="21" t="e">
        <f t="shared" si="4"/>
        <v>#DIV/0!</v>
      </c>
      <c r="M154" s="22"/>
    </row>
    <row r="155" spans="2:16" ht="25.5" customHeight="1" x14ac:dyDescent="0.25">
      <c r="B155" s="123">
        <v>3299</v>
      </c>
      <c r="C155" s="513" t="s">
        <v>81</v>
      </c>
      <c r="D155" s="513"/>
      <c r="E155" s="514"/>
      <c r="F155" s="191">
        <v>740</v>
      </c>
      <c r="G155" s="192"/>
      <c r="H155" s="191"/>
      <c r="I155" s="192"/>
      <c r="J155" s="191">
        <f>K359+K408+K421</f>
        <v>389.99</v>
      </c>
      <c r="K155" s="192"/>
      <c r="L155" s="21">
        <f t="shared" ref="L155:L209" si="5">J155/F155</f>
        <v>0.52701351351351355</v>
      </c>
      <c r="M155" s="22"/>
    </row>
    <row r="156" spans="2:16" x14ac:dyDescent="0.25">
      <c r="B156" s="126">
        <v>34</v>
      </c>
      <c r="C156" s="518" t="s">
        <v>82</v>
      </c>
      <c r="D156" s="518"/>
      <c r="E156" s="519"/>
      <c r="F156" s="412">
        <f>F157+F159</f>
        <v>44301.42</v>
      </c>
      <c r="G156" s="413"/>
      <c r="H156" s="412">
        <f>H157+H159</f>
        <v>106000</v>
      </c>
      <c r="I156" s="413"/>
      <c r="J156" s="412">
        <f>J157+J159</f>
        <v>43894.23</v>
      </c>
      <c r="K156" s="413"/>
      <c r="L156" s="110">
        <f t="shared" si="5"/>
        <v>0.99080864676572455</v>
      </c>
      <c r="M156" s="111">
        <f>J156/H156</f>
        <v>0.41409650943396231</v>
      </c>
      <c r="P156" s="87"/>
    </row>
    <row r="157" spans="2:16" ht="30" customHeight="1" x14ac:dyDescent="0.25">
      <c r="B157" s="127">
        <v>342</v>
      </c>
      <c r="C157" s="223" t="s">
        <v>523</v>
      </c>
      <c r="D157" s="223"/>
      <c r="E157" s="224"/>
      <c r="F157" s="218">
        <f>SUM(F158)</f>
        <v>25912.59</v>
      </c>
      <c r="G157" s="219"/>
      <c r="H157" s="218">
        <f>I410+I506</f>
        <v>65000</v>
      </c>
      <c r="I157" s="219"/>
      <c r="J157" s="218">
        <f>SUM(J158)</f>
        <v>27432.400000000001</v>
      </c>
      <c r="K157" s="219"/>
      <c r="L157" s="104">
        <f t="shared" si="5"/>
        <v>1.0586514123057558</v>
      </c>
      <c r="M157" s="105">
        <f>J157/H157</f>
        <v>0.42203692307692309</v>
      </c>
      <c r="P157" s="87"/>
    </row>
    <row r="158" spans="2:16" ht="49.5" customHeight="1" x14ac:dyDescent="0.25">
      <c r="B158" s="123">
        <v>3423</v>
      </c>
      <c r="C158" s="513" t="s">
        <v>95</v>
      </c>
      <c r="D158" s="513"/>
      <c r="E158" s="514"/>
      <c r="F158" s="191">
        <v>25912.59</v>
      </c>
      <c r="G158" s="192"/>
      <c r="H158" s="191"/>
      <c r="I158" s="192"/>
      <c r="J158" s="191">
        <f>K411+K507</f>
        <v>27432.400000000001</v>
      </c>
      <c r="K158" s="192"/>
      <c r="L158" s="21">
        <f t="shared" si="5"/>
        <v>1.0586514123057558</v>
      </c>
      <c r="M158" s="22"/>
    </row>
    <row r="159" spans="2:16" ht="22.5" customHeight="1" x14ac:dyDescent="0.25">
      <c r="B159" s="127">
        <v>343</v>
      </c>
      <c r="C159" s="223" t="s">
        <v>231</v>
      </c>
      <c r="D159" s="223"/>
      <c r="E159" s="224"/>
      <c r="F159" s="218">
        <f>SUM(F160:G163)</f>
        <v>18388.830000000002</v>
      </c>
      <c r="G159" s="219"/>
      <c r="H159" s="218">
        <f>I414+I690+I734</f>
        <v>41000</v>
      </c>
      <c r="I159" s="219"/>
      <c r="J159" s="218">
        <f>SUM(J160:K163)</f>
        <v>16461.830000000002</v>
      </c>
      <c r="K159" s="219"/>
      <c r="L159" s="104">
        <f t="shared" si="5"/>
        <v>0.89520812362722368</v>
      </c>
      <c r="M159" s="105">
        <f>J159/H159</f>
        <v>0.40150804878048785</v>
      </c>
    </row>
    <row r="160" spans="2:16" ht="24.75" customHeight="1" x14ac:dyDescent="0.25">
      <c r="B160" s="123">
        <v>3431</v>
      </c>
      <c r="C160" s="513" t="s">
        <v>83</v>
      </c>
      <c r="D160" s="513"/>
      <c r="E160" s="514"/>
      <c r="F160" s="191">
        <v>15294.36</v>
      </c>
      <c r="G160" s="192"/>
      <c r="H160" s="191"/>
      <c r="I160" s="192"/>
      <c r="J160" s="191">
        <f>K415+K691+K735</f>
        <v>14591.62</v>
      </c>
      <c r="K160" s="192"/>
      <c r="L160" s="21">
        <f t="shared" si="5"/>
        <v>0.95405234347824952</v>
      </c>
      <c r="M160" s="22"/>
    </row>
    <row r="161" spans="2:17" ht="25.5" customHeight="1" x14ac:dyDescent="0.25">
      <c r="B161" s="123">
        <v>3432</v>
      </c>
      <c r="C161" s="513" t="s">
        <v>84</v>
      </c>
      <c r="D161" s="513"/>
      <c r="E161" s="514"/>
      <c r="F161" s="191">
        <v>0</v>
      </c>
      <c r="G161" s="192"/>
      <c r="H161" s="191"/>
      <c r="I161" s="192"/>
      <c r="J161" s="191">
        <v>0</v>
      </c>
      <c r="K161" s="192"/>
      <c r="L161" s="21" t="e">
        <f t="shared" si="5"/>
        <v>#DIV/0!</v>
      </c>
      <c r="M161" s="22"/>
    </row>
    <row r="162" spans="2:17" x14ac:dyDescent="0.25">
      <c r="B162" s="123">
        <v>3433</v>
      </c>
      <c r="C162" s="513" t="s">
        <v>85</v>
      </c>
      <c r="D162" s="513"/>
      <c r="E162" s="514"/>
      <c r="F162" s="191">
        <v>1297.55</v>
      </c>
      <c r="G162" s="192"/>
      <c r="H162" s="191"/>
      <c r="I162" s="192"/>
      <c r="J162" s="191">
        <f>K416</f>
        <v>0</v>
      </c>
      <c r="K162" s="192"/>
      <c r="L162" s="21">
        <f t="shared" si="5"/>
        <v>0</v>
      </c>
      <c r="M162" s="22"/>
    </row>
    <row r="163" spans="2:17" ht="27.75" customHeight="1" x14ac:dyDescent="0.25">
      <c r="B163" s="123">
        <v>3434</v>
      </c>
      <c r="C163" s="513" t="s">
        <v>86</v>
      </c>
      <c r="D163" s="513"/>
      <c r="E163" s="514"/>
      <c r="F163" s="191">
        <v>1796.92</v>
      </c>
      <c r="G163" s="192"/>
      <c r="H163" s="191"/>
      <c r="I163" s="192"/>
      <c r="J163" s="191">
        <f>K417+K418</f>
        <v>1870.21</v>
      </c>
      <c r="K163" s="192"/>
      <c r="L163" s="21">
        <f t="shared" si="5"/>
        <v>1.0407864568261247</v>
      </c>
      <c r="M163" s="22"/>
    </row>
    <row r="164" spans="2:17" x14ac:dyDescent="0.25">
      <c r="B164" s="126">
        <v>35</v>
      </c>
      <c r="C164" s="515" t="s">
        <v>87</v>
      </c>
      <c r="D164" s="515"/>
      <c r="E164" s="516"/>
      <c r="F164" s="412">
        <f>F165+F167</f>
        <v>18031.400000000001</v>
      </c>
      <c r="G164" s="413"/>
      <c r="H164" s="412">
        <f>H165+H167</f>
        <v>165000</v>
      </c>
      <c r="I164" s="413"/>
      <c r="J164" s="412">
        <f>J165+J167</f>
        <v>20514.73</v>
      </c>
      <c r="K164" s="413"/>
      <c r="L164" s="110">
        <f t="shared" si="5"/>
        <v>1.1377225284780992</v>
      </c>
      <c r="M164" s="111">
        <f>J164/H164</f>
        <v>0.12433169696969697</v>
      </c>
      <c r="P164" s="87"/>
    </row>
    <row r="165" spans="2:17" ht="23.25" customHeight="1" x14ac:dyDescent="0.25">
      <c r="B165" s="127">
        <v>351</v>
      </c>
      <c r="C165" s="223" t="s">
        <v>88</v>
      </c>
      <c r="D165" s="223"/>
      <c r="E165" s="224"/>
      <c r="F165" s="218">
        <f>SUM(F166)</f>
        <v>9533.0300000000007</v>
      </c>
      <c r="G165" s="219"/>
      <c r="H165" s="218">
        <f>I495+I665</f>
        <v>140000</v>
      </c>
      <c r="I165" s="219"/>
      <c r="J165" s="218">
        <f>SUM(J166)</f>
        <v>872</v>
      </c>
      <c r="K165" s="219"/>
      <c r="L165" s="104">
        <f t="shared" si="5"/>
        <v>9.1471441923501762E-2</v>
      </c>
      <c r="M165" s="105">
        <f>J165/H165</f>
        <v>6.2285714285714288E-3</v>
      </c>
      <c r="P165" s="87"/>
    </row>
    <row r="166" spans="2:17" ht="27.75" customHeight="1" x14ac:dyDescent="0.25">
      <c r="B166" s="123">
        <v>3512</v>
      </c>
      <c r="C166" s="513" t="s">
        <v>88</v>
      </c>
      <c r="D166" s="513"/>
      <c r="E166" s="514"/>
      <c r="F166" s="191">
        <v>9533.0300000000007</v>
      </c>
      <c r="G166" s="192"/>
      <c r="H166" s="191"/>
      <c r="I166" s="192"/>
      <c r="J166" s="191">
        <f>K496+K666</f>
        <v>872</v>
      </c>
      <c r="K166" s="192"/>
      <c r="L166" s="21">
        <f t="shared" si="5"/>
        <v>9.1471441923501762E-2</v>
      </c>
      <c r="M166" s="22"/>
    </row>
    <row r="167" spans="2:17" ht="41.25" customHeight="1" x14ac:dyDescent="0.25">
      <c r="B167" s="127">
        <v>352</v>
      </c>
      <c r="C167" s="223" t="s">
        <v>524</v>
      </c>
      <c r="D167" s="223"/>
      <c r="E167" s="224"/>
      <c r="F167" s="218">
        <f>SUM(F168)</f>
        <v>8498.3700000000008</v>
      </c>
      <c r="G167" s="219"/>
      <c r="H167" s="218">
        <f>I648</f>
        <v>25000</v>
      </c>
      <c r="I167" s="219"/>
      <c r="J167" s="218">
        <f>SUM(J168)</f>
        <v>19642.73</v>
      </c>
      <c r="K167" s="219"/>
      <c r="L167" s="104">
        <f t="shared" si="5"/>
        <v>2.3113526476253679</v>
      </c>
      <c r="M167" s="105">
        <f>J167/H167</f>
        <v>0.7857092</v>
      </c>
    </row>
    <row r="168" spans="2:17" ht="25.5" customHeight="1" x14ac:dyDescent="0.25">
      <c r="B168" s="123">
        <v>3523</v>
      </c>
      <c r="C168" s="513" t="s">
        <v>89</v>
      </c>
      <c r="D168" s="513"/>
      <c r="E168" s="514"/>
      <c r="F168" s="191">
        <v>8498.3700000000008</v>
      </c>
      <c r="G168" s="192"/>
      <c r="H168" s="191"/>
      <c r="I168" s="192"/>
      <c r="J168" s="191">
        <f>K649</f>
        <v>19642.73</v>
      </c>
      <c r="K168" s="192"/>
      <c r="L168" s="21">
        <f t="shared" si="5"/>
        <v>2.3113526476253679</v>
      </c>
      <c r="M168" s="22"/>
    </row>
    <row r="169" spans="2:17" ht="25.5" customHeight="1" x14ac:dyDescent="0.25">
      <c r="B169" s="126">
        <v>36</v>
      </c>
      <c r="C169" s="496" t="s">
        <v>232</v>
      </c>
      <c r="D169" s="496"/>
      <c r="E169" s="497"/>
      <c r="F169" s="412">
        <f>F170</f>
        <v>0</v>
      </c>
      <c r="G169" s="413"/>
      <c r="H169" s="412">
        <f>H170</f>
        <v>0</v>
      </c>
      <c r="I169" s="413"/>
      <c r="J169" s="412">
        <f>J170</f>
        <v>0</v>
      </c>
      <c r="K169" s="413"/>
      <c r="L169" s="110" t="e">
        <f>J169/F169</f>
        <v>#DIV/0!</v>
      </c>
      <c r="M169" s="111" t="e">
        <f>J169/H169</f>
        <v>#DIV/0!</v>
      </c>
      <c r="P169" s="87"/>
    </row>
    <row r="170" spans="2:17" ht="25.5" customHeight="1" x14ac:dyDescent="0.25">
      <c r="B170" s="127">
        <v>366</v>
      </c>
      <c r="C170" s="223" t="s">
        <v>525</v>
      </c>
      <c r="D170" s="223"/>
      <c r="E170" s="224"/>
      <c r="F170" s="218">
        <f>SUM(F171)</f>
        <v>0</v>
      </c>
      <c r="G170" s="219"/>
      <c r="H170" s="218">
        <v>0</v>
      </c>
      <c r="I170" s="219"/>
      <c r="J170" s="218">
        <f>SUM(J171)</f>
        <v>0</v>
      </c>
      <c r="K170" s="219"/>
      <c r="L170" s="104" t="e">
        <f>J170/F170</f>
        <v>#DIV/0!</v>
      </c>
      <c r="M170" s="105" t="e">
        <f>J170/H170</f>
        <v>#DIV/0!</v>
      </c>
      <c r="P170" s="87"/>
    </row>
    <row r="171" spans="2:17" ht="25.5" customHeight="1" x14ac:dyDescent="0.25">
      <c r="B171" s="123">
        <v>3662</v>
      </c>
      <c r="C171" s="181" t="s">
        <v>360</v>
      </c>
      <c r="D171" s="181"/>
      <c r="E171" s="214"/>
      <c r="F171" s="250">
        <v>0</v>
      </c>
      <c r="G171" s="251"/>
      <c r="H171" s="191"/>
      <c r="I171" s="192"/>
      <c r="J171" s="191">
        <v>0</v>
      </c>
      <c r="K171" s="192"/>
      <c r="L171" s="21" t="e">
        <f>J171/F171</f>
        <v>#DIV/0!</v>
      </c>
      <c r="M171" s="22"/>
    </row>
    <row r="172" spans="2:17" ht="21.75" customHeight="1" x14ac:dyDescent="0.25">
      <c r="B172" s="126">
        <v>37</v>
      </c>
      <c r="C172" s="518" t="s">
        <v>604</v>
      </c>
      <c r="D172" s="518"/>
      <c r="E172" s="519"/>
      <c r="F172" s="412">
        <f>F173</f>
        <v>237785.81</v>
      </c>
      <c r="G172" s="413"/>
      <c r="H172" s="412">
        <f>H173</f>
        <v>1099000</v>
      </c>
      <c r="I172" s="413"/>
      <c r="J172" s="412">
        <f>J173</f>
        <v>731027.53</v>
      </c>
      <c r="K172" s="413"/>
      <c r="L172" s="110">
        <f t="shared" si="5"/>
        <v>3.0743109944197262</v>
      </c>
      <c r="M172" s="111">
        <f>J172/H172</f>
        <v>0.66517518653321206</v>
      </c>
      <c r="P172" s="87"/>
      <c r="Q172" s="68"/>
    </row>
    <row r="173" spans="2:17" ht="26.25" customHeight="1" x14ac:dyDescent="0.25">
      <c r="B173" s="127">
        <v>372</v>
      </c>
      <c r="C173" s="223" t="s">
        <v>526</v>
      </c>
      <c r="D173" s="223"/>
      <c r="E173" s="224"/>
      <c r="F173" s="218">
        <f>SUM(F174:G175)</f>
        <v>237785.81</v>
      </c>
      <c r="G173" s="219"/>
      <c r="H173" s="218">
        <f>I578+I582+I593+I596+I599+I603+I700</f>
        <v>1099000</v>
      </c>
      <c r="I173" s="219"/>
      <c r="J173" s="218">
        <f>SUM(J174:K175)</f>
        <v>731027.53</v>
      </c>
      <c r="K173" s="219"/>
      <c r="L173" s="104">
        <f t="shared" si="5"/>
        <v>3.0743109944197262</v>
      </c>
      <c r="M173" s="105">
        <f>J173/H173</f>
        <v>0.66517518653321206</v>
      </c>
      <c r="P173" s="87"/>
      <c r="Q173" s="68"/>
    </row>
    <row r="174" spans="2:17" ht="28.5" customHeight="1" x14ac:dyDescent="0.25">
      <c r="B174" s="123">
        <v>3721</v>
      </c>
      <c r="C174" s="513" t="s">
        <v>90</v>
      </c>
      <c r="D174" s="513"/>
      <c r="E174" s="514"/>
      <c r="F174" s="191">
        <v>236285</v>
      </c>
      <c r="G174" s="192"/>
      <c r="H174" s="191"/>
      <c r="I174" s="192"/>
      <c r="J174" s="191">
        <f>K579+K580+K597+K600+K604+K605+K606+K607+K701</f>
        <v>728705</v>
      </c>
      <c r="K174" s="192"/>
      <c r="L174" s="21">
        <f t="shared" si="5"/>
        <v>3.0840087182851219</v>
      </c>
      <c r="M174" s="22"/>
    </row>
    <row r="175" spans="2:17" ht="25.5" customHeight="1" x14ac:dyDescent="0.25">
      <c r="B175" s="123">
        <v>3722</v>
      </c>
      <c r="C175" s="513" t="s">
        <v>91</v>
      </c>
      <c r="D175" s="513"/>
      <c r="E175" s="514"/>
      <c r="F175" s="191">
        <v>1500.81</v>
      </c>
      <c r="G175" s="192"/>
      <c r="H175" s="191"/>
      <c r="I175" s="192"/>
      <c r="J175" s="191">
        <f>K583+K594+K601</f>
        <v>2322.5300000000002</v>
      </c>
      <c r="K175" s="192"/>
      <c r="L175" s="21">
        <f t="shared" si="5"/>
        <v>1.5475176737894871</v>
      </c>
      <c r="M175" s="22"/>
    </row>
    <row r="176" spans="2:17" x14ac:dyDescent="0.25">
      <c r="B176" s="126">
        <v>38</v>
      </c>
      <c r="C176" s="518" t="s">
        <v>92</v>
      </c>
      <c r="D176" s="518"/>
      <c r="E176" s="519"/>
      <c r="F176" s="412">
        <f>F177+F179+F181+F183</f>
        <v>505250.58999999997</v>
      </c>
      <c r="G176" s="413"/>
      <c r="H176" s="412">
        <f>H177+H179+H181+H183</f>
        <v>1427000</v>
      </c>
      <c r="I176" s="413"/>
      <c r="J176" s="412">
        <f>J177+J179+J181+J183</f>
        <v>297876.72000000003</v>
      </c>
      <c r="K176" s="413"/>
      <c r="L176" s="110">
        <f t="shared" si="5"/>
        <v>0.5895623397490739</v>
      </c>
      <c r="M176" s="111">
        <f>J176/H176</f>
        <v>0.20874332165381923</v>
      </c>
      <c r="P176" s="87"/>
      <c r="Q176" s="68"/>
    </row>
    <row r="177" spans="2:17" x14ac:dyDescent="0.25">
      <c r="B177" s="127">
        <v>381</v>
      </c>
      <c r="C177" s="223" t="s">
        <v>50</v>
      </c>
      <c r="D177" s="223"/>
      <c r="E177" s="224"/>
      <c r="F177" s="218">
        <f>SUM(F178)</f>
        <v>91977.95</v>
      </c>
      <c r="G177" s="219"/>
      <c r="H177" s="218">
        <f>I365+I440+I562+I573+I585+I589+I608+I617+I621+I624+I631+I641+I703+I715+I752</f>
        <v>927000</v>
      </c>
      <c r="I177" s="219"/>
      <c r="J177" s="218">
        <f>SUM(J178)</f>
        <v>297876.72000000003</v>
      </c>
      <c r="K177" s="219"/>
      <c r="L177" s="106"/>
      <c r="M177" s="107"/>
      <c r="P177" s="87"/>
      <c r="Q177" s="68"/>
    </row>
    <row r="178" spans="2:17" x14ac:dyDescent="0.25">
      <c r="B178" s="123">
        <v>3811</v>
      </c>
      <c r="C178" s="216" t="s">
        <v>93</v>
      </c>
      <c r="D178" s="216"/>
      <c r="E178" s="217"/>
      <c r="F178" s="191">
        <v>91977.95</v>
      </c>
      <c r="G178" s="192"/>
      <c r="H178" s="191"/>
      <c r="I178" s="192"/>
      <c r="J178" s="191">
        <f>K366+K441+K442+K563+K574+K586+K590+K609+K618+K619+K622+K625+K632+K633+K704+K716+K753</f>
        <v>297876.72000000003</v>
      </c>
      <c r="K178" s="192"/>
      <c r="L178" s="21">
        <f t="shared" si="5"/>
        <v>3.2385666347206046</v>
      </c>
      <c r="M178" s="22"/>
    </row>
    <row r="179" spans="2:17" ht="21.75" customHeight="1" x14ac:dyDescent="0.25">
      <c r="B179" s="127">
        <v>382</v>
      </c>
      <c r="C179" s="176" t="s">
        <v>527</v>
      </c>
      <c r="D179" s="176"/>
      <c r="E179" s="177"/>
      <c r="F179" s="218">
        <f>SUM(F180)</f>
        <v>112172.39</v>
      </c>
      <c r="G179" s="219"/>
      <c r="H179" s="218">
        <f>I643</f>
        <v>300000</v>
      </c>
      <c r="I179" s="219"/>
      <c r="J179" s="218">
        <f>SUM(J180)</f>
        <v>0</v>
      </c>
      <c r="K179" s="219"/>
      <c r="L179" s="104">
        <f t="shared" si="5"/>
        <v>0</v>
      </c>
      <c r="M179" s="105">
        <f>J179/H179</f>
        <v>0</v>
      </c>
    </row>
    <row r="180" spans="2:17" ht="27.75" customHeight="1" x14ac:dyDescent="0.25">
      <c r="B180" s="123">
        <v>3821</v>
      </c>
      <c r="C180" s="513" t="s">
        <v>94</v>
      </c>
      <c r="D180" s="513"/>
      <c r="E180" s="514"/>
      <c r="F180" s="191">
        <v>112172.39</v>
      </c>
      <c r="G180" s="192"/>
      <c r="H180" s="191"/>
      <c r="I180" s="192"/>
      <c r="J180" s="191">
        <v>0</v>
      </c>
      <c r="K180" s="192"/>
      <c r="L180" s="21">
        <f t="shared" si="5"/>
        <v>0</v>
      </c>
      <c r="M180" s="22"/>
    </row>
    <row r="181" spans="2:17" ht="21.75" customHeight="1" x14ac:dyDescent="0.25">
      <c r="B181" s="127">
        <v>383</v>
      </c>
      <c r="C181" s="223" t="s">
        <v>528</v>
      </c>
      <c r="D181" s="223"/>
      <c r="E181" s="224"/>
      <c r="F181" s="218">
        <f>SUM(F182)</f>
        <v>0</v>
      </c>
      <c r="G181" s="219"/>
      <c r="H181" s="218">
        <v>0</v>
      </c>
      <c r="I181" s="219"/>
      <c r="J181" s="218">
        <f>SUM(J182)</f>
        <v>0</v>
      </c>
      <c r="K181" s="219"/>
      <c r="L181" s="104" t="e">
        <f t="shared" si="5"/>
        <v>#DIV/0!</v>
      </c>
      <c r="M181" s="105" t="e">
        <f>J181/H181</f>
        <v>#DIV/0!</v>
      </c>
    </row>
    <row r="182" spans="2:17" ht="13.5" customHeight="1" x14ac:dyDescent="0.25">
      <c r="B182" s="123">
        <v>3835</v>
      </c>
      <c r="C182" s="181" t="s">
        <v>346</v>
      </c>
      <c r="D182" s="181"/>
      <c r="E182" s="214"/>
      <c r="F182" s="250">
        <v>0</v>
      </c>
      <c r="G182" s="251"/>
      <c r="H182" s="191"/>
      <c r="I182" s="192"/>
      <c r="J182" s="191">
        <v>0</v>
      </c>
      <c r="K182" s="192"/>
      <c r="L182" s="21" t="e">
        <f t="shared" si="5"/>
        <v>#DIV/0!</v>
      </c>
      <c r="M182" s="22"/>
    </row>
    <row r="183" spans="2:17" ht="18" customHeight="1" x14ac:dyDescent="0.25">
      <c r="B183" s="127">
        <v>386</v>
      </c>
      <c r="C183" s="223" t="s">
        <v>529</v>
      </c>
      <c r="D183" s="223"/>
      <c r="E183" s="224"/>
      <c r="F183" s="218">
        <f>SUM(F184)</f>
        <v>301100.25</v>
      </c>
      <c r="G183" s="219"/>
      <c r="H183" s="218">
        <f>I520</f>
        <v>200000</v>
      </c>
      <c r="I183" s="219"/>
      <c r="J183" s="218">
        <f>SUM(J184)</f>
        <v>0</v>
      </c>
      <c r="K183" s="219"/>
      <c r="L183" s="104">
        <f t="shared" si="5"/>
        <v>0</v>
      </c>
      <c r="M183" s="105">
        <f>J183/H183</f>
        <v>0</v>
      </c>
    </row>
    <row r="184" spans="2:17" ht="36" customHeight="1" x14ac:dyDescent="0.25">
      <c r="B184" s="123">
        <v>3861</v>
      </c>
      <c r="C184" s="513" t="s">
        <v>603</v>
      </c>
      <c r="D184" s="513"/>
      <c r="E184" s="514"/>
      <c r="F184" s="191">
        <v>301100.25</v>
      </c>
      <c r="G184" s="192"/>
      <c r="H184" s="191"/>
      <c r="I184" s="192"/>
      <c r="J184" s="191">
        <f>K521</f>
        <v>0</v>
      </c>
      <c r="K184" s="192"/>
      <c r="L184" s="21">
        <f t="shared" si="5"/>
        <v>0</v>
      </c>
      <c r="M184" s="22"/>
    </row>
    <row r="185" spans="2:17" ht="27" customHeight="1" x14ac:dyDescent="0.25">
      <c r="B185" s="128">
        <v>4</v>
      </c>
      <c r="C185" s="520" t="s">
        <v>6</v>
      </c>
      <c r="D185" s="520"/>
      <c r="E185" s="521"/>
      <c r="F185" s="506">
        <f>F186+F189+F206</f>
        <v>1567734.97</v>
      </c>
      <c r="G185" s="507"/>
      <c r="H185" s="504">
        <f>H186+H189+H206</f>
        <v>8300000</v>
      </c>
      <c r="I185" s="505"/>
      <c r="J185" s="247">
        <f>J186+J189+J206</f>
        <v>610742.74</v>
      </c>
      <c r="K185" s="248"/>
      <c r="L185" s="108">
        <f t="shared" si="5"/>
        <v>0.38957014526505074</v>
      </c>
      <c r="M185" s="109">
        <f>J185/H185</f>
        <v>7.3583462650602408E-2</v>
      </c>
    </row>
    <row r="186" spans="2:17" ht="24.75" customHeight="1" x14ac:dyDescent="0.25">
      <c r="B186" s="126">
        <v>41</v>
      </c>
      <c r="C186" s="518" t="s">
        <v>96</v>
      </c>
      <c r="D186" s="518"/>
      <c r="E186" s="519"/>
      <c r="F186" s="412">
        <f>F187</f>
        <v>1110</v>
      </c>
      <c r="G186" s="413"/>
      <c r="H186" s="412">
        <f>H187</f>
        <v>900000</v>
      </c>
      <c r="I186" s="413"/>
      <c r="J186" s="412">
        <f>J187</f>
        <v>7360</v>
      </c>
      <c r="K186" s="413"/>
      <c r="L186" s="110">
        <f t="shared" si="5"/>
        <v>6.6306306306306304</v>
      </c>
      <c r="M186" s="111">
        <f>J186/H186</f>
        <v>8.1777777777777786E-3</v>
      </c>
      <c r="P186" s="87"/>
    </row>
    <row r="187" spans="2:17" ht="24.75" customHeight="1" x14ac:dyDescent="0.25">
      <c r="B187" s="127">
        <v>411</v>
      </c>
      <c r="C187" s="223" t="s">
        <v>530</v>
      </c>
      <c r="D187" s="223"/>
      <c r="E187" s="224"/>
      <c r="F187" s="218">
        <f>SUM(F188)</f>
        <v>1110</v>
      </c>
      <c r="G187" s="219"/>
      <c r="H187" s="218">
        <f>I475+I486+I522+I565</f>
        <v>900000</v>
      </c>
      <c r="I187" s="219"/>
      <c r="J187" s="218">
        <f>SUM(J188)</f>
        <v>7360</v>
      </c>
      <c r="K187" s="219"/>
      <c r="L187" s="104"/>
      <c r="M187" s="105"/>
      <c r="P187" s="87"/>
    </row>
    <row r="188" spans="2:17" x14ac:dyDescent="0.25">
      <c r="B188" s="123">
        <v>4111</v>
      </c>
      <c r="C188" s="216" t="s">
        <v>52</v>
      </c>
      <c r="D188" s="216"/>
      <c r="E188" s="217"/>
      <c r="F188" s="191">
        <v>1110</v>
      </c>
      <c r="G188" s="192"/>
      <c r="H188" s="191"/>
      <c r="I188" s="192"/>
      <c r="J188" s="191">
        <f>K476+K487+K523+K566</f>
        <v>7360</v>
      </c>
      <c r="K188" s="192"/>
      <c r="L188" s="21">
        <f t="shared" si="5"/>
        <v>6.6306306306306304</v>
      </c>
      <c r="M188" s="22"/>
    </row>
    <row r="189" spans="2:17" ht="28.5" customHeight="1" x14ac:dyDescent="0.25">
      <c r="B189" s="126">
        <v>42</v>
      </c>
      <c r="C189" s="518" t="s">
        <v>97</v>
      </c>
      <c r="D189" s="518"/>
      <c r="E189" s="519"/>
      <c r="F189" s="412">
        <f>F190+F194+F199+F201+F203</f>
        <v>1245044.19</v>
      </c>
      <c r="G189" s="413"/>
      <c r="H189" s="412">
        <f>H190+H194+H199+H201+H203</f>
        <v>4500000</v>
      </c>
      <c r="I189" s="413"/>
      <c r="J189" s="412">
        <f>J190+J194+J199+J201+J203</f>
        <v>538382.74</v>
      </c>
      <c r="K189" s="413"/>
      <c r="L189" s="110">
        <f t="shared" si="5"/>
        <v>0.43242058741706191</v>
      </c>
      <c r="M189" s="111">
        <f>J189/H189</f>
        <v>0.11964060888888889</v>
      </c>
      <c r="P189" s="87"/>
    </row>
    <row r="190" spans="2:17" ht="21.75" customHeight="1" x14ac:dyDescent="0.25">
      <c r="B190" s="127">
        <v>421</v>
      </c>
      <c r="C190" s="223" t="s">
        <v>531</v>
      </c>
      <c r="D190" s="223"/>
      <c r="E190" s="224"/>
      <c r="F190" s="218">
        <f>SUM(F191:G193)</f>
        <v>1057339.44</v>
      </c>
      <c r="G190" s="219"/>
      <c r="H190" s="218">
        <f>I452+I477+I489+I497+I516+I567+I627+I637+I657+I669+I707</f>
        <v>3600000</v>
      </c>
      <c r="I190" s="219"/>
      <c r="J190" s="218">
        <f>SUM(J191:K193)</f>
        <v>64687.5</v>
      </c>
      <c r="K190" s="219"/>
      <c r="L190" s="104">
        <f t="shared" si="5"/>
        <v>6.117950163667403E-2</v>
      </c>
      <c r="M190" s="105">
        <f>J190/H190</f>
        <v>1.7968749999999999E-2</v>
      </c>
      <c r="P190" s="87"/>
    </row>
    <row r="191" spans="2:17" x14ac:dyDescent="0.25">
      <c r="B191" s="123">
        <v>4212</v>
      </c>
      <c r="C191" s="216" t="s">
        <v>98</v>
      </c>
      <c r="D191" s="216"/>
      <c r="E191" s="217"/>
      <c r="F191" s="191">
        <v>1004410.06</v>
      </c>
      <c r="G191" s="192"/>
      <c r="H191" s="191"/>
      <c r="I191" s="192"/>
      <c r="J191" s="191">
        <f>K517+K568+K628+K638+K670+K708+K709</f>
        <v>0</v>
      </c>
      <c r="K191" s="192"/>
      <c r="L191" s="21">
        <f t="shared" si="5"/>
        <v>0</v>
      </c>
      <c r="M191" s="22"/>
    </row>
    <row r="192" spans="2:17" ht="24.75" customHeight="1" x14ac:dyDescent="0.25">
      <c r="B192" s="123">
        <v>4213</v>
      </c>
      <c r="C192" s="513" t="s">
        <v>99</v>
      </c>
      <c r="D192" s="513"/>
      <c r="E192" s="514"/>
      <c r="F192" s="191">
        <v>0</v>
      </c>
      <c r="G192" s="192"/>
      <c r="H192" s="191"/>
      <c r="I192" s="192"/>
      <c r="J192" s="191">
        <f>K478</f>
        <v>64687.5</v>
      </c>
      <c r="K192" s="192"/>
      <c r="L192" s="21" t="e">
        <f t="shared" si="5"/>
        <v>#DIV/0!</v>
      </c>
      <c r="M192" s="22"/>
    </row>
    <row r="193" spans="2:16" x14ac:dyDescent="0.25">
      <c r="B193" s="123">
        <v>4214</v>
      </c>
      <c r="C193" s="181" t="s">
        <v>100</v>
      </c>
      <c r="D193" s="181"/>
      <c r="E193" s="214"/>
      <c r="F193" s="191">
        <v>52929.38</v>
      </c>
      <c r="G193" s="192"/>
      <c r="H193" s="191"/>
      <c r="I193" s="192"/>
      <c r="J193" s="191"/>
      <c r="K193" s="192"/>
      <c r="L193" s="21">
        <f t="shared" si="5"/>
        <v>0</v>
      </c>
      <c r="M193" s="22"/>
    </row>
    <row r="194" spans="2:16" x14ac:dyDescent="0.25">
      <c r="B194" s="127">
        <v>422</v>
      </c>
      <c r="C194" s="223" t="s">
        <v>532</v>
      </c>
      <c r="D194" s="223"/>
      <c r="E194" s="224"/>
      <c r="F194" s="218">
        <f>SUM(F195:G198)</f>
        <v>148101</v>
      </c>
      <c r="G194" s="219"/>
      <c r="H194" s="218">
        <f>I423+I499+I671+I696+I710</f>
        <v>360000</v>
      </c>
      <c r="I194" s="219"/>
      <c r="J194" s="218">
        <f>SUM(J195:K198)</f>
        <v>323590.24</v>
      </c>
      <c r="K194" s="219"/>
      <c r="L194" s="104">
        <f>J194/F194</f>
        <v>2.1849294738050382</v>
      </c>
      <c r="M194" s="105">
        <f>J194/H194</f>
        <v>0.89886177777777776</v>
      </c>
    </row>
    <row r="195" spans="2:16" x14ac:dyDescent="0.25">
      <c r="B195" s="123">
        <v>4221</v>
      </c>
      <c r="C195" s="166" t="s">
        <v>101</v>
      </c>
      <c r="D195" s="166"/>
      <c r="E195" s="167"/>
      <c r="F195" s="191">
        <v>0</v>
      </c>
      <c r="G195" s="192"/>
      <c r="H195" s="191"/>
      <c r="I195" s="192"/>
      <c r="J195" s="191">
        <f>K424+K425+K672+K711</f>
        <v>85022.489999999991</v>
      </c>
      <c r="K195" s="192"/>
      <c r="L195" s="130" t="e">
        <f t="shared" si="5"/>
        <v>#DIV/0!</v>
      </c>
      <c r="M195" s="22"/>
    </row>
    <row r="196" spans="2:16" x14ac:dyDescent="0.25">
      <c r="B196" s="123">
        <v>4222</v>
      </c>
      <c r="C196" s="166" t="s">
        <v>102</v>
      </c>
      <c r="D196" s="166"/>
      <c r="E196" s="167"/>
      <c r="F196" s="191">
        <v>6572</v>
      </c>
      <c r="G196" s="192"/>
      <c r="H196" s="191"/>
      <c r="I196" s="192"/>
      <c r="J196" s="191">
        <f>K426</f>
        <v>6699</v>
      </c>
      <c r="K196" s="192"/>
      <c r="L196" s="130">
        <f t="shared" si="5"/>
        <v>1.0193244065733416</v>
      </c>
      <c r="M196" s="22"/>
    </row>
    <row r="197" spans="2:16" x14ac:dyDescent="0.25">
      <c r="B197" s="123">
        <v>4223</v>
      </c>
      <c r="C197" s="166" t="s">
        <v>103</v>
      </c>
      <c r="D197" s="166"/>
      <c r="E197" s="167"/>
      <c r="F197" s="191">
        <v>0</v>
      </c>
      <c r="G197" s="192"/>
      <c r="H197" s="191"/>
      <c r="I197" s="192"/>
      <c r="J197" s="191">
        <f>K427</f>
        <v>0</v>
      </c>
      <c r="K197" s="192"/>
      <c r="L197" s="130" t="e">
        <f t="shared" si="5"/>
        <v>#DIV/0!</v>
      </c>
      <c r="M197" s="22"/>
    </row>
    <row r="198" spans="2:16" ht="27.75" customHeight="1" x14ac:dyDescent="0.25">
      <c r="B198" s="123">
        <v>4227</v>
      </c>
      <c r="C198" s="181" t="s">
        <v>104</v>
      </c>
      <c r="D198" s="181"/>
      <c r="E198" s="214"/>
      <c r="F198" s="191">
        <v>141529</v>
      </c>
      <c r="G198" s="192"/>
      <c r="H198" s="191"/>
      <c r="I198" s="192"/>
      <c r="J198" s="191">
        <f>K500+K697</f>
        <v>231868.75</v>
      </c>
      <c r="K198" s="192"/>
      <c r="L198" s="130">
        <f t="shared" si="5"/>
        <v>1.6383126426386112</v>
      </c>
      <c r="M198" s="22"/>
    </row>
    <row r="199" spans="2:16" ht="19.5" customHeight="1" x14ac:dyDescent="0.25">
      <c r="B199" s="127">
        <v>423</v>
      </c>
      <c r="C199" s="223" t="s">
        <v>533</v>
      </c>
      <c r="D199" s="223"/>
      <c r="E199" s="224"/>
      <c r="F199" s="218">
        <f>SUM(F200)</f>
        <v>0</v>
      </c>
      <c r="G199" s="219"/>
      <c r="H199" s="218">
        <f>I428</f>
        <v>160000</v>
      </c>
      <c r="I199" s="219"/>
      <c r="J199" s="218">
        <f>SUM(J200)</f>
        <v>144730</v>
      </c>
      <c r="K199" s="219"/>
      <c r="L199" s="104" t="e">
        <f>J199/F199</f>
        <v>#DIV/0!</v>
      </c>
      <c r="M199" s="105">
        <f>J199/H199</f>
        <v>0.90456250000000005</v>
      </c>
    </row>
    <row r="200" spans="2:16" ht="27.75" customHeight="1" x14ac:dyDescent="0.25">
      <c r="B200" s="123">
        <v>4231</v>
      </c>
      <c r="C200" s="181" t="s">
        <v>335</v>
      </c>
      <c r="D200" s="181"/>
      <c r="E200" s="214"/>
      <c r="F200" s="250">
        <v>0</v>
      </c>
      <c r="G200" s="251"/>
      <c r="H200" s="191"/>
      <c r="I200" s="192"/>
      <c r="J200" s="191">
        <f>K429</f>
        <v>144730</v>
      </c>
      <c r="K200" s="192"/>
      <c r="L200" s="130" t="e">
        <f>J200/F200</f>
        <v>#DIV/0!</v>
      </c>
      <c r="M200" s="22"/>
    </row>
    <row r="201" spans="2:16" ht="24.75" customHeight="1" x14ac:dyDescent="0.25">
      <c r="B201" s="127">
        <v>424</v>
      </c>
      <c r="C201" s="223" t="s">
        <v>534</v>
      </c>
      <c r="D201" s="223"/>
      <c r="E201" s="224"/>
      <c r="F201" s="218">
        <f>SUM(F202)</f>
        <v>0</v>
      </c>
      <c r="G201" s="219"/>
      <c r="H201" s="218">
        <f>I737</f>
        <v>30000</v>
      </c>
      <c r="I201" s="219"/>
      <c r="J201" s="218">
        <f>SUM(J202)</f>
        <v>0</v>
      </c>
      <c r="K201" s="219"/>
      <c r="L201" s="104" t="e">
        <f>J201/F201</f>
        <v>#DIV/0!</v>
      </c>
      <c r="M201" s="105">
        <f>J201/H201</f>
        <v>0</v>
      </c>
    </row>
    <row r="202" spans="2:16" x14ac:dyDescent="0.25">
      <c r="B202" s="123">
        <v>4241</v>
      </c>
      <c r="C202" s="166" t="s">
        <v>105</v>
      </c>
      <c r="D202" s="166"/>
      <c r="E202" s="167"/>
      <c r="F202" s="250">
        <v>0</v>
      </c>
      <c r="G202" s="251"/>
      <c r="H202" s="191"/>
      <c r="I202" s="192"/>
      <c r="J202" s="191">
        <v>0</v>
      </c>
      <c r="K202" s="192"/>
      <c r="L202" s="130" t="e">
        <f t="shared" si="5"/>
        <v>#DIV/0!</v>
      </c>
      <c r="M202" s="22"/>
    </row>
    <row r="203" spans="2:16" ht="23.25" customHeight="1" x14ac:dyDescent="0.25">
      <c r="B203" s="129">
        <v>426</v>
      </c>
      <c r="C203" s="223" t="s">
        <v>535</v>
      </c>
      <c r="D203" s="223"/>
      <c r="E203" s="224"/>
      <c r="F203" s="218">
        <f>SUM(F204:G205)</f>
        <v>39603.75</v>
      </c>
      <c r="G203" s="219"/>
      <c r="H203" s="218">
        <f>I430+I531+I534</f>
        <v>350000</v>
      </c>
      <c r="I203" s="219"/>
      <c r="J203" s="218">
        <f>SUM(J204:K205)</f>
        <v>5375</v>
      </c>
      <c r="K203" s="219"/>
      <c r="L203" s="104">
        <f t="shared" si="5"/>
        <v>0.13571947100968973</v>
      </c>
      <c r="M203" s="105">
        <f>J203/H203</f>
        <v>1.5357142857142857E-2</v>
      </c>
    </row>
    <row r="204" spans="2:16" x14ac:dyDescent="0.25">
      <c r="B204" s="123">
        <v>4262</v>
      </c>
      <c r="C204" s="166" t="s">
        <v>106</v>
      </c>
      <c r="D204" s="166"/>
      <c r="E204" s="167"/>
      <c r="F204" s="191">
        <v>2103.75</v>
      </c>
      <c r="G204" s="192"/>
      <c r="H204" s="191"/>
      <c r="I204" s="192"/>
      <c r="J204" s="191">
        <f>K431</f>
        <v>5375</v>
      </c>
      <c r="K204" s="192"/>
      <c r="L204" s="130">
        <f t="shared" si="5"/>
        <v>2.5549613784907903</v>
      </c>
      <c r="M204" s="22"/>
    </row>
    <row r="205" spans="2:16" ht="26.25" customHeight="1" x14ac:dyDescent="0.25">
      <c r="B205" s="123">
        <v>4263</v>
      </c>
      <c r="C205" s="181" t="s">
        <v>107</v>
      </c>
      <c r="D205" s="181"/>
      <c r="E205" s="214"/>
      <c r="F205" s="191">
        <v>37500</v>
      </c>
      <c r="G205" s="192"/>
      <c r="H205" s="191"/>
      <c r="I205" s="192"/>
      <c r="J205" s="191">
        <f>K532+K535</f>
        <v>0</v>
      </c>
      <c r="K205" s="192"/>
      <c r="L205" s="130">
        <f t="shared" si="5"/>
        <v>0</v>
      </c>
      <c r="M205" s="22"/>
    </row>
    <row r="206" spans="2:16" ht="25.5" customHeight="1" x14ac:dyDescent="0.25">
      <c r="B206" s="126">
        <v>45</v>
      </c>
      <c r="C206" s="496" t="s">
        <v>108</v>
      </c>
      <c r="D206" s="496"/>
      <c r="E206" s="497"/>
      <c r="F206" s="412">
        <f>F207</f>
        <v>321580.78000000003</v>
      </c>
      <c r="G206" s="413"/>
      <c r="H206" s="412">
        <f>H207</f>
        <v>2900000</v>
      </c>
      <c r="I206" s="413"/>
      <c r="J206" s="412">
        <f>J207</f>
        <v>65000</v>
      </c>
      <c r="K206" s="413"/>
      <c r="L206" s="154">
        <f t="shared" si="5"/>
        <v>0.20212650768494309</v>
      </c>
      <c r="M206" s="155">
        <f>J206/H206</f>
        <v>2.2413793103448276E-2</v>
      </c>
      <c r="P206" s="87"/>
    </row>
    <row r="207" spans="2:16" ht="25.5" customHeight="1" x14ac:dyDescent="0.25">
      <c r="B207" s="127">
        <v>451</v>
      </c>
      <c r="C207" s="223" t="s">
        <v>109</v>
      </c>
      <c r="D207" s="223"/>
      <c r="E207" s="224"/>
      <c r="F207" s="218">
        <f>SUM(F208)</f>
        <v>321580.78000000003</v>
      </c>
      <c r="G207" s="219"/>
      <c r="H207" s="218">
        <f>I435+I464+I526+I634+I740</f>
        <v>2900000</v>
      </c>
      <c r="I207" s="219"/>
      <c r="J207" s="218">
        <f>SUM(J208)</f>
        <v>65000</v>
      </c>
      <c r="K207" s="219"/>
      <c r="L207" s="104">
        <f t="shared" si="5"/>
        <v>0.20212650768494309</v>
      </c>
      <c r="M207" s="105">
        <f>J207/H207</f>
        <v>2.2413793103448276E-2</v>
      </c>
      <c r="P207" s="87"/>
    </row>
    <row r="208" spans="2:16" ht="25.5" customHeight="1" x14ac:dyDescent="0.25">
      <c r="B208" s="131">
        <v>4511</v>
      </c>
      <c r="C208" s="391" t="s">
        <v>109</v>
      </c>
      <c r="D208" s="391"/>
      <c r="E208" s="392"/>
      <c r="F208" s="347">
        <v>321580.78000000003</v>
      </c>
      <c r="G208" s="348"/>
      <c r="H208" s="347"/>
      <c r="I208" s="348"/>
      <c r="J208" s="347">
        <f>K436+K437+K465+K466+K527+K635+K741</f>
        <v>65000</v>
      </c>
      <c r="K208" s="348"/>
      <c r="L208" s="156">
        <f t="shared" si="5"/>
        <v>0.20212650768494309</v>
      </c>
      <c r="M208" s="157"/>
    </row>
    <row r="209" spans="1:14" ht="15.75" thickBot="1" x14ac:dyDescent="0.3">
      <c r="A209" s="2"/>
      <c r="B209" s="132"/>
      <c r="C209" s="522" t="s">
        <v>111</v>
      </c>
      <c r="D209" s="508"/>
      <c r="E209" s="509"/>
      <c r="F209" s="523">
        <f>F115+F185</f>
        <v>4584100.2699999996</v>
      </c>
      <c r="G209" s="524"/>
      <c r="H209" s="525">
        <f>H115+H185</f>
        <v>20636000</v>
      </c>
      <c r="I209" s="526"/>
      <c r="J209" s="525">
        <f>J115+J185</f>
        <v>4036251</v>
      </c>
      <c r="K209" s="526"/>
      <c r="L209" s="133">
        <f t="shared" si="5"/>
        <v>0.88048924811149487</v>
      </c>
      <c r="M209" s="27">
        <f>J209/H209</f>
        <v>0.19559270207404536</v>
      </c>
    </row>
    <row r="210" spans="1:14" ht="15.75" customHeight="1" x14ac:dyDescent="0.25"/>
    <row r="211" spans="1:14" ht="15.75" thickBot="1" x14ac:dyDescent="0.3">
      <c r="B211" s="235" t="s">
        <v>368</v>
      </c>
      <c r="C211" s="235"/>
      <c r="D211" s="235"/>
      <c r="E211" s="235"/>
      <c r="F211" s="235"/>
      <c r="G211" s="235"/>
      <c r="H211" s="235"/>
      <c r="I211" s="235"/>
      <c r="J211" s="235"/>
      <c r="K211" s="235"/>
      <c r="L211" s="235"/>
      <c r="M211" s="235"/>
      <c r="N211" s="4"/>
    </row>
    <row r="212" spans="1:14" x14ac:dyDescent="0.25">
      <c r="B212" s="527" t="s">
        <v>112</v>
      </c>
      <c r="C212" s="376" t="s">
        <v>16</v>
      </c>
      <c r="D212" s="377"/>
      <c r="E212" s="378"/>
      <c r="F212" s="379" t="s">
        <v>502</v>
      </c>
      <c r="G212" s="380"/>
      <c r="H212" s="379" t="s">
        <v>612</v>
      </c>
      <c r="I212" s="380"/>
      <c r="J212" s="379" t="s">
        <v>613</v>
      </c>
      <c r="K212" s="380"/>
      <c r="L212" s="381" t="s">
        <v>17</v>
      </c>
      <c r="M212" s="360" t="s">
        <v>18</v>
      </c>
    </row>
    <row r="213" spans="1:14" ht="21.75" customHeight="1" x14ac:dyDescent="0.25">
      <c r="B213" s="528"/>
      <c r="C213" s="343"/>
      <c r="D213" s="344"/>
      <c r="E213" s="345"/>
      <c r="F213" s="338"/>
      <c r="G213" s="339"/>
      <c r="H213" s="338"/>
      <c r="I213" s="339"/>
      <c r="J213" s="338"/>
      <c r="K213" s="339"/>
      <c r="L213" s="382"/>
      <c r="M213" s="361"/>
    </row>
    <row r="214" spans="1:14" x14ac:dyDescent="0.25">
      <c r="B214" s="15">
        <v>1</v>
      </c>
      <c r="C214" s="387">
        <v>2</v>
      </c>
      <c r="D214" s="237"/>
      <c r="E214" s="238"/>
      <c r="F214" s="387">
        <v>3</v>
      </c>
      <c r="G214" s="238"/>
      <c r="H214" s="387">
        <v>4</v>
      </c>
      <c r="I214" s="238"/>
      <c r="J214" s="387">
        <v>5</v>
      </c>
      <c r="K214" s="238"/>
      <c r="L214" s="16">
        <v>6</v>
      </c>
      <c r="M214" s="17">
        <v>7</v>
      </c>
    </row>
    <row r="215" spans="1:14" x14ac:dyDescent="0.25">
      <c r="B215" s="20">
        <v>1</v>
      </c>
      <c r="C215" s="539" t="s">
        <v>113</v>
      </c>
      <c r="D215" s="540"/>
      <c r="E215" s="541"/>
      <c r="F215" s="542">
        <f>F52+F53+F54+F55+F56+F58+F59+F61+F62+F76+F77+F85+F86+F89+F103</f>
        <v>1951909.89</v>
      </c>
      <c r="G215" s="543"/>
      <c r="H215" s="542">
        <f>H52+H53+H54+H55+H56+H58+H59+H61+H62+H76+H77+H85+H89+H101+H103</f>
        <v>6951000</v>
      </c>
      <c r="I215" s="543"/>
      <c r="J215" s="542">
        <f>J52+J53+J54+J55+J56+J58+J59+J61+J62+J76+J77+J85+J86+J89+J101+J103</f>
        <v>2565521.0700000008</v>
      </c>
      <c r="K215" s="543"/>
      <c r="L215" s="21">
        <f t="shared" ref="L215:L221" si="6">J215/F215</f>
        <v>1.314364501734248</v>
      </c>
      <c r="M215" s="22">
        <f t="shared" ref="M215:M221" si="7">J215/H215</f>
        <v>0.36908661631419948</v>
      </c>
    </row>
    <row r="216" spans="1:14" x14ac:dyDescent="0.25">
      <c r="B216" s="20">
        <v>3</v>
      </c>
      <c r="C216" s="314" t="s">
        <v>114</v>
      </c>
      <c r="D216" s="315"/>
      <c r="E216" s="316"/>
      <c r="F216" s="530">
        <f>F95</f>
        <v>0</v>
      </c>
      <c r="G216" s="531"/>
      <c r="H216" s="530">
        <f>H95</f>
        <v>296000</v>
      </c>
      <c r="I216" s="531"/>
      <c r="J216" s="530">
        <f>J95</f>
        <v>0</v>
      </c>
      <c r="K216" s="531"/>
      <c r="L216" s="21" t="e">
        <f t="shared" si="6"/>
        <v>#DIV/0!</v>
      </c>
      <c r="M216" s="22">
        <f t="shared" si="7"/>
        <v>0</v>
      </c>
    </row>
    <row r="217" spans="1:14" x14ac:dyDescent="0.25">
      <c r="B217" s="20">
        <v>4</v>
      </c>
      <c r="C217" s="529" t="s">
        <v>115</v>
      </c>
      <c r="D217" s="254"/>
      <c r="E217" s="255"/>
      <c r="F217" s="530">
        <f>F79+F80+F81+F82+F88+F91+F92</f>
        <v>1092404.32</v>
      </c>
      <c r="G217" s="531"/>
      <c r="H217" s="530">
        <f>H79+H80+H81+H82+H86+H88+H91+H92</f>
        <v>4696000</v>
      </c>
      <c r="I217" s="531"/>
      <c r="J217" s="530">
        <f>J79+J80+J81+J82+J88+J91+J92</f>
        <v>1166551.2200000002</v>
      </c>
      <c r="K217" s="531"/>
      <c r="L217" s="21">
        <f t="shared" si="6"/>
        <v>1.0678749604358944</v>
      </c>
      <c r="M217" s="22">
        <f t="shared" si="7"/>
        <v>0.24841380323679732</v>
      </c>
    </row>
    <row r="218" spans="1:14" x14ac:dyDescent="0.25">
      <c r="B218" s="20">
        <v>5</v>
      </c>
      <c r="C218" s="529" t="s">
        <v>116</v>
      </c>
      <c r="D218" s="254"/>
      <c r="E218" s="255"/>
      <c r="F218" s="530">
        <f>F63</f>
        <v>782494.84</v>
      </c>
      <c r="G218" s="531"/>
      <c r="H218" s="530">
        <f>H63</f>
        <v>8678000</v>
      </c>
      <c r="I218" s="531"/>
      <c r="J218" s="530">
        <f>J63</f>
        <v>325355.49000000005</v>
      </c>
      <c r="K218" s="531"/>
      <c r="L218" s="21">
        <f t="shared" si="6"/>
        <v>0.4157925054176716</v>
      </c>
      <c r="M218" s="22">
        <f t="shared" si="7"/>
        <v>3.7491990089882465E-2</v>
      </c>
    </row>
    <row r="219" spans="1:14" x14ac:dyDescent="0.25">
      <c r="B219" s="20">
        <v>6</v>
      </c>
      <c r="C219" s="529" t="s">
        <v>117</v>
      </c>
      <c r="D219" s="254"/>
      <c r="E219" s="255"/>
      <c r="F219" s="530">
        <f>F97+F98</f>
        <v>19655</v>
      </c>
      <c r="G219" s="531"/>
      <c r="H219" s="530">
        <f>H97+H98</f>
        <v>190000</v>
      </c>
      <c r="I219" s="531"/>
      <c r="J219" s="530">
        <f>J97+J98</f>
        <v>7500</v>
      </c>
      <c r="K219" s="531"/>
      <c r="L219" s="21">
        <f t="shared" si="6"/>
        <v>0.38158229458153142</v>
      </c>
      <c r="M219" s="22">
        <f t="shared" si="7"/>
        <v>3.9473684210526314E-2</v>
      </c>
    </row>
    <row r="220" spans="1:14" x14ac:dyDescent="0.25">
      <c r="B220" s="20">
        <v>7</v>
      </c>
      <c r="C220" s="314" t="s">
        <v>118</v>
      </c>
      <c r="D220" s="315"/>
      <c r="E220" s="316"/>
      <c r="F220" s="530">
        <f>F107</f>
        <v>85300</v>
      </c>
      <c r="G220" s="531"/>
      <c r="H220" s="530">
        <f>H107</f>
        <v>200000</v>
      </c>
      <c r="I220" s="531"/>
      <c r="J220" s="530">
        <f>J107</f>
        <v>10950</v>
      </c>
      <c r="K220" s="531"/>
      <c r="L220" s="21">
        <f t="shared" si="6"/>
        <v>0.1283704572098476</v>
      </c>
      <c r="M220" s="22">
        <f t="shared" si="7"/>
        <v>5.475E-2</v>
      </c>
    </row>
    <row r="221" spans="1:14" ht="15.75" thickBot="1" x14ac:dyDescent="0.3">
      <c r="B221" s="28"/>
      <c r="C221" s="534" t="s">
        <v>120</v>
      </c>
      <c r="D221" s="535"/>
      <c r="E221" s="536"/>
      <c r="F221" s="537">
        <f>SUM(F215:G220)</f>
        <v>3931764.05</v>
      </c>
      <c r="G221" s="538"/>
      <c r="H221" s="537">
        <f>SUM(H215:I220)</f>
        <v>21011000</v>
      </c>
      <c r="I221" s="538"/>
      <c r="J221" s="537">
        <f>SUM(J215:K220)</f>
        <v>4075877.7800000012</v>
      </c>
      <c r="K221" s="538"/>
      <c r="L221" s="29">
        <f t="shared" si="6"/>
        <v>1.0366537076404678</v>
      </c>
      <c r="M221" s="30">
        <f t="shared" si="7"/>
        <v>0.19398780543524827</v>
      </c>
    </row>
    <row r="222" spans="1:14" x14ac:dyDescent="0.25">
      <c r="B222" s="235" t="s">
        <v>369</v>
      </c>
      <c r="C222" s="235"/>
      <c r="D222" s="235"/>
      <c r="E222" s="235"/>
      <c r="F222" s="235"/>
      <c r="G222" s="235"/>
      <c r="H222" s="235"/>
      <c r="I222" s="235"/>
      <c r="J222" s="235"/>
      <c r="K222" s="235"/>
      <c r="L222" s="235"/>
      <c r="M222" s="235"/>
      <c r="N222" s="4"/>
    </row>
    <row r="223" spans="1:14" ht="15.75" thickBot="1" x14ac:dyDescent="0.3"/>
    <row r="224" spans="1:14" x14ac:dyDescent="0.25">
      <c r="B224" s="527" t="s">
        <v>112</v>
      </c>
      <c r="C224" s="376" t="s">
        <v>16</v>
      </c>
      <c r="D224" s="377"/>
      <c r="E224" s="378"/>
      <c r="F224" s="379" t="s">
        <v>502</v>
      </c>
      <c r="G224" s="380"/>
      <c r="H224" s="379" t="s">
        <v>612</v>
      </c>
      <c r="I224" s="380"/>
      <c r="J224" s="379" t="s">
        <v>618</v>
      </c>
      <c r="K224" s="380"/>
      <c r="L224" s="381" t="s">
        <v>17</v>
      </c>
      <c r="M224" s="360" t="s">
        <v>18</v>
      </c>
    </row>
    <row r="225" spans="2:13" ht="25.5" customHeight="1" x14ac:dyDescent="0.25">
      <c r="B225" s="528"/>
      <c r="C225" s="343"/>
      <c r="D225" s="344"/>
      <c r="E225" s="345"/>
      <c r="F225" s="338"/>
      <c r="G225" s="339"/>
      <c r="H225" s="338"/>
      <c r="I225" s="339"/>
      <c r="J225" s="338"/>
      <c r="K225" s="339"/>
      <c r="L225" s="382"/>
      <c r="M225" s="361"/>
    </row>
    <row r="226" spans="2:13" x14ac:dyDescent="0.25">
      <c r="B226" s="15">
        <v>1</v>
      </c>
      <c r="C226" s="387">
        <v>2</v>
      </c>
      <c r="D226" s="237"/>
      <c r="E226" s="238"/>
      <c r="F226" s="387">
        <v>3</v>
      </c>
      <c r="G226" s="238"/>
      <c r="H226" s="387">
        <v>4</v>
      </c>
      <c r="I226" s="238"/>
      <c r="J226" s="387">
        <v>5</v>
      </c>
      <c r="K226" s="238"/>
      <c r="L226" s="16">
        <v>6</v>
      </c>
      <c r="M226" s="17">
        <v>7</v>
      </c>
    </row>
    <row r="227" spans="2:13" x14ac:dyDescent="0.25">
      <c r="B227" s="20">
        <v>1</v>
      </c>
      <c r="C227" s="539" t="s">
        <v>113</v>
      </c>
      <c r="D227" s="540"/>
      <c r="E227" s="541"/>
      <c r="F227" s="542">
        <v>1982131.8</v>
      </c>
      <c r="G227" s="543"/>
      <c r="H227" s="556">
        <v>6956000</v>
      </c>
      <c r="I227" s="557"/>
      <c r="J227" s="556">
        <v>2529484.29</v>
      </c>
      <c r="K227" s="557"/>
      <c r="L227" s="21">
        <f t="shared" ref="L227:L233" si="8">J227/F227</f>
        <v>1.2761433371887783</v>
      </c>
      <c r="M227" s="22">
        <f t="shared" ref="M227:M233" si="9">J227/H227</f>
        <v>0.36364063973548016</v>
      </c>
    </row>
    <row r="228" spans="2:13" x14ac:dyDescent="0.25">
      <c r="B228" s="20">
        <v>3</v>
      </c>
      <c r="C228" s="314" t="s">
        <v>114</v>
      </c>
      <c r="D228" s="315"/>
      <c r="E228" s="316"/>
      <c r="F228" s="530">
        <v>0</v>
      </c>
      <c r="G228" s="531"/>
      <c r="H228" s="532">
        <v>296000</v>
      </c>
      <c r="I228" s="533"/>
      <c r="J228" s="532">
        <v>0</v>
      </c>
      <c r="K228" s="533"/>
      <c r="L228" s="21" t="e">
        <f t="shared" si="8"/>
        <v>#DIV/0!</v>
      </c>
      <c r="M228" s="22">
        <f t="shared" si="9"/>
        <v>0</v>
      </c>
    </row>
    <row r="229" spans="2:13" x14ac:dyDescent="0.25">
      <c r="B229" s="20">
        <v>4</v>
      </c>
      <c r="C229" s="529" t="s">
        <v>115</v>
      </c>
      <c r="D229" s="254"/>
      <c r="E229" s="255"/>
      <c r="F229" s="530">
        <v>1034598.1</v>
      </c>
      <c r="G229" s="531"/>
      <c r="H229" s="532">
        <v>4316000</v>
      </c>
      <c r="I229" s="533"/>
      <c r="J229" s="532">
        <v>1166551.22</v>
      </c>
      <c r="K229" s="533"/>
      <c r="L229" s="21">
        <f t="shared" si="8"/>
        <v>1.1275404623302516</v>
      </c>
      <c r="M229" s="22">
        <f t="shared" si="9"/>
        <v>0.27028526876737718</v>
      </c>
    </row>
    <row r="230" spans="2:13" x14ac:dyDescent="0.25">
      <c r="B230" s="20">
        <v>5</v>
      </c>
      <c r="C230" s="529" t="s">
        <v>116</v>
      </c>
      <c r="D230" s="254"/>
      <c r="E230" s="255"/>
      <c r="F230" s="530">
        <v>1462415.37</v>
      </c>
      <c r="G230" s="531"/>
      <c r="H230" s="532">
        <v>8678000</v>
      </c>
      <c r="I230" s="533"/>
      <c r="J230" s="532">
        <v>325355.49</v>
      </c>
      <c r="K230" s="533"/>
      <c r="L230" s="21">
        <f t="shared" si="8"/>
        <v>0.22247816637758666</v>
      </c>
      <c r="M230" s="22">
        <f t="shared" si="9"/>
        <v>3.7491990089882458E-2</v>
      </c>
    </row>
    <row r="231" spans="2:13" x14ac:dyDescent="0.25">
      <c r="B231" s="20">
        <v>6</v>
      </c>
      <c r="C231" s="529" t="s">
        <v>117</v>
      </c>
      <c r="D231" s="254"/>
      <c r="E231" s="255"/>
      <c r="F231" s="530">
        <v>19655</v>
      </c>
      <c r="G231" s="531"/>
      <c r="H231" s="532">
        <v>190000</v>
      </c>
      <c r="I231" s="533"/>
      <c r="J231" s="532">
        <v>7500</v>
      </c>
      <c r="K231" s="533"/>
      <c r="L231" s="21">
        <f t="shared" si="8"/>
        <v>0.38158229458153142</v>
      </c>
      <c r="M231" s="22">
        <f t="shared" si="9"/>
        <v>3.9473684210526314E-2</v>
      </c>
    </row>
    <row r="232" spans="2:13" x14ac:dyDescent="0.25">
      <c r="B232" s="20">
        <v>7</v>
      </c>
      <c r="C232" s="314" t="s">
        <v>118</v>
      </c>
      <c r="D232" s="315"/>
      <c r="E232" s="316"/>
      <c r="F232" s="530">
        <v>85300</v>
      </c>
      <c r="G232" s="531"/>
      <c r="H232" s="532">
        <v>200000</v>
      </c>
      <c r="I232" s="533"/>
      <c r="J232" s="532">
        <v>7360</v>
      </c>
      <c r="K232" s="533"/>
      <c r="L232" s="21">
        <f t="shared" si="8"/>
        <v>8.6283704572098482E-2</v>
      </c>
      <c r="M232" s="22">
        <f t="shared" si="9"/>
        <v>3.6799999999999999E-2</v>
      </c>
    </row>
    <row r="233" spans="2:13" ht="15.75" thickBot="1" x14ac:dyDescent="0.3">
      <c r="B233" s="28"/>
      <c r="C233" s="534" t="s">
        <v>120</v>
      </c>
      <c r="D233" s="535"/>
      <c r="E233" s="536"/>
      <c r="F233" s="537">
        <f>SUM(F227:G232)</f>
        <v>4584100.2699999996</v>
      </c>
      <c r="G233" s="538"/>
      <c r="H233" s="537">
        <f>SUM(H227:I232)</f>
        <v>20636000</v>
      </c>
      <c r="I233" s="538"/>
      <c r="J233" s="537">
        <f>SUM(J227:K232)</f>
        <v>4036251</v>
      </c>
      <c r="K233" s="538"/>
      <c r="L233" s="29">
        <f t="shared" si="8"/>
        <v>0.88048924811149487</v>
      </c>
      <c r="M233" s="30">
        <f t="shared" si="9"/>
        <v>0.19559270207404536</v>
      </c>
    </row>
    <row r="234" spans="2:13" ht="26.25" customHeight="1" thickBot="1" x14ac:dyDescent="0.3">
      <c r="B234" s="93"/>
      <c r="C234" s="582" t="s">
        <v>361</v>
      </c>
      <c r="D234" s="582"/>
      <c r="E234" s="582"/>
      <c r="F234" s="583">
        <v>0</v>
      </c>
      <c r="G234" s="584"/>
      <c r="H234" s="585">
        <v>0</v>
      </c>
      <c r="I234" s="585"/>
      <c r="J234" s="586">
        <v>0</v>
      </c>
      <c r="K234" s="587"/>
      <c r="L234" s="25"/>
      <c r="M234" s="94"/>
    </row>
    <row r="235" spans="2:13" ht="15.75" thickBot="1" x14ac:dyDescent="0.3">
      <c r="B235" s="93"/>
      <c r="C235" s="588" t="s">
        <v>362</v>
      </c>
      <c r="D235" s="589"/>
      <c r="E235" s="590"/>
      <c r="F235" s="583">
        <f>F233+F234</f>
        <v>4584100.2699999996</v>
      </c>
      <c r="G235" s="584"/>
      <c r="H235" s="583">
        <f>H233+H234</f>
        <v>20636000</v>
      </c>
      <c r="I235" s="584"/>
      <c r="J235" s="586">
        <f>J233+J234</f>
        <v>4036251</v>
      </c>
      <c r="K235" s="587"/>
      <c r="L235" s="94"/>
      <c r="M235" s="94"/>
    </row>
    <row r="236" spans="2:13" ht="51" customHeight="1" x14ac:dyDescent="0.25"/>
    <row r="237" spans="2:13" x14ac:dyDescent="0.25">
      <c r="B237" s="235" t="s">
        <v>370</v>
      </c>
      <c r="C237" s="235"/>
      <c r="D237" s="235"/>
      <c r="E237" s="235"/>
      <c r="F237" s="235"/>
    </row>
    <row r="238" spans="2:13" ht="15.75" thickBot="1" x14ac:dyDescent="0.3"/>
    <row r="239" spans="2:13" x14ac:dyDescent="0.25">
      <c r="B239" s="400" t="s">
        <v>121</v>
      </c>
      <c r="C239" s="377" t="s">
        <v>16</v>
      </c>
      <c r="D239" s="377"/>
      <c r="E239" s="378"/>
      <c r="F239" s="379" t="s">
        <v>502</v>
      </c>
      <c r="G239" s="380"/>
      <c r="H239" s="379" t="s">
        <v>612</v>
      </c>
      <c r="I239" s="380"/>
      <c r="J239" s="379" t="s">
        <v>613</v>
      </c>
      <c r="K239" s="380"/>
      <c r="L239" s="381" t="s">
        <v>614</v>
      </c>
      <c r="M239" s="402" t="s">
        <v>197</v>
      </c>
    </row>
    <row r="240" spans="2:13" ht="24" customHeight="1" x14ac:dyDescent="0.25">
      <c r="B240" s="401"/>
      <c r="C240" s="344"/>
      <c r="D240" s="344"/>
      <c r="E240" s="345"/>
      <c r="F240" s="338"/>
      <c r="G240" s="339"/>
      <c r="H240" s="338"/>
      <c r="I240" s="339"/>
      <c r="J240" s="338"/>
      <c r="K240" s="339"/>
      <c r="L240" s="382"/>
      <c r="M240" s="335"/>
    </row>
    <row r="241" spans="2:13" x14ac:dyDescent="0.25">
      <c r="B241" s="236">
        <v>1</v>
      </c>
      <c r="C241" s="237"/>
      <c r="D241" s="237"/>
      <c r="E241" s="238"/>
      <c r="F241" s="387">
        <v>2</v>
      </c>
      <c r="G241" s="238"/>
      <c r="H241" s="387">
        <v>3</v>
      </c>
      <c r="I241" s="238"/>
      <c r="J241" s="387">
        <v>4</v>
      </c>
      <c r="K241" s="238"/>
      <c r="L241" s="16">
        <v>5</v>
      </c>
      <c r="M241" s="17">
        <v>6</v>
      </c>
    </row>
    <row r="242" spans="2:13" x14ac:dyDescent="0.25">
      <c r="B242" s="114" t="s">
        <v>122</v>
      </c>
      <c r="C242" s="552" t="s">
        <v>344</v>
      </c>
      <c r="D242" s="552"/>
      <c r="E242" s="553"/>
      <c r="F242" s="554">
        <f>SUM(F243:G244)</f>
        <v>951664.77</v>
      </c>
      <c r="G242" s="555"/>
      <c r="H242" s="554">
        <f>SUM(H243:I244)</f>
        <v>2255000</v>
      </c>
      <c r="I242" s="555"/>
      <c r="J242" s="554">
        <f>SUM(J243:K244)</f>
        <v>1231775.3799999999</v>
      </c>
      <c r="K242" s="555"/>
      <c r="L242" s="18">
        <f t="shared" ref="L242:L251" si="10">J242/F242</f>
        <v>1.2943374797829281</v>
      </c>
      <c r="M242" s="19">
        <f t="shared" ref="M242:M251" si="11">J242/H242</f>
        <v>0.5462418536585365</v>
      </c>
    </row>
    <row r="243" spans="2:13" ht="36" customHeight="1" x14ac:dyDescent="0.25">
      <c r="B243" s="115" t="s">
        <v>123</v>
      </c>
      <c r="C243" s="254" t="s">
        <v>124</v>
      </c>
      <c r="D243" s="254"/>
      <c r="E243" s="255"/>
      <c r="F243" s="260">
        <v>846122.65</v>
      </c>
      <c r="G243" s="261"/>
      <c r="H243" s="220">
        <v>1660000</v>
      </c>
      <c r="I243" s="221"/>
      <c r="J243" s="220">
        <v>719051.84</v>
      </c>
      <c r="K243" s="221"/>
      <c r="L243" s="21">
        <f t="shared" si="10"/>
        <v>0.84981986949527932</v>
      </c>
      <c r="M243" s="22">
        <f t="shared" si="11"/>
        <v>0.43316375903614457</v>
      </c>
    </row>
    <row r="244" spans="2:13" x14ac:dyDescent="0.25">
      <c r="B244" s="115" t="s">
        <v>125</v>
      </c>
      <c r="C244" s="315" t="s">
        <v>126</v>
      </c>
      <c r="D244" s="315"/>
      <c r="E244" s="316"/>
      <c r="F244" s="260">
        <v>105542.12</v>
      </c>
      <c r="G244" s="261"/>
      <c r="H244" s="220">
        <v>595000</v>
      </c>
      <c r="I244" s="221"/>
      <c r="J244" s="220">
        <v>512723.54</v>
      </c>
      <c r="K244" s="221"/>
      <c r="L244" s="21">
        <f t="shared" si="10"/>
        <v>4.8579992518626689</v>
      </c>
      <c r="M244" s="22">
        <f t="shared" si="11"/>
        <v>0.86172023529411756</v>
      </c>
    </row>
    <row r="245" spans="2:13" x14ac:dyDescent="0.25">
      <c r="B245" s="114" t="s">
        <v>127</v>
      </c>
      <c r="C245" s="189" t="s">
        <v>128</v>
      </c>
      <c r="D245" s="189"/>
      <c r="E245" s="190"/>
      <c r="F245" s="258">
        <f>SUM(F246)</f>
        <v>0</v>
      </c>
      <c r="G245" s="259"/>
      <c r="H245" s="280">
        <f>SUM(H246)</f>
        <v>0</v>
      </c>
      <c r="I245" s="281"/>
      <c r="J245" s="220">
        <f>SUM(J246)</f>
        <v>0</v>
      </c>
      <c r="K245" s="221"/>
      <c r="L245" s="18" t="e">
        <f t="shared" si="10"/>
        <v>#DIV/0!</v>
      </c>
      <c r="M245" s="53" t="e">
        <f t="shared" si="11"/>
        <v>#DIV/0!</v>
      </c>
    </row>
    <row r="246" spans="2:13" x14ac:dyDescent="0.25">
      <c r="B246" s="115" t="s">
        <v>129</v>
      </c>
      <c r="C246" s="315" t="s">
        <v>130</v>
      </c>
      <c r="D246" s="315"/>
      <c r="E246" s="316"/>
      <c r="F246" s="260">
        <v>0</v>
      </c>
      <c r="G246" s="261"/>
      <c r="H246" s="220">
        <v>0</v>
      </c>
      <c r="I246" s="221"/>
      <c r="J246" s="220">
        <v>0</v>
      </c>
      <c r="K246" s="221"/>
      <c r="L246" s="21" t="e">
        <f t="shared" si="10"/>
        <v>#DIV/0!</v>
      </c>
      <c r="M246" s="54" t="e">
        <f t="shared" si="11"/>
        <v>#DIV/0!</v>
      </c>
    </row>
    <row r="247" spans="2:13" x14ac:dyDescent="0.25">
      <c r="B247" s="114" t="s">
        <v>131</v>
      </c>
      <c r="C247" s="189" t="s">
        <v>132</v>
      </c>
      <c r="D247" s="189"/>
      <c r="E247" s="190"/>
      <c r="F247" s="258">
        <f>SUM(F248)</f>
        <v>344398.2</v>
      </c>
      <c r="G247" s="259"/>
      <c r="H247" s="280">
        <f>SUM(H248:I249)</f>
        <v>1145000</v>
      </c>
      <c r="I247" s="281"/>
      <c r="J247" s="220">
        <f>SUM(J248:K249)</f>
        <v>187000</v>
      </c>
      <c r="K247" s="221"/>
      <c r="L247" s="18">
        <f t="shared" si="10"/>
        <v>0.54297612473003631</v>
      </c>
      <c r="M247" s="19">
        <f t="shared" si="11"/>
        <v>0.16331877729257641</v>
      </c>
    </row>
    <row r="248" spans="2:13" x14ac:dyDescent="0.25">
      <c r="B248" s="115" t="s">
        <v>133</v>
      </c>
      <c r="C248" s="254" t="s">
        <v>134</v>
      </c>
      <c r="D248" s="254"/>
      <c r="E248" s="255"/>
      <c r="F248" s="260">
        <v>344398.2</v>
      </c>
      <c r="G248" s="261"/>
      <c r="H248" s="220">
        <v>1100000</v>
      </c>
      <c r="I248" s="221"/>
      <c r="J248" s="220">
        <v>187000</v>
      </c>
      <c r="K248" s="221"/>
      <c r="L248" s="21">
        <f t="shared" si="10"/>
        <v>0.54297612473003631</v>
      </c>
      <c r="M248" s="22">
        <f t="shared" si="11"/>
        <v>0.17</v>
      </c>
    </row>
    <row r="249" spans="2:13" ht="24.75" customHeight="1" x14ac:dyDescent="0.25">
      <c r="B249" s="115" t="s">
        <v>315</v>
      </c>
      <c r="C249" s="254" t="s">
        <v>316</v>
      </c>
      <c r="D249" s="254"/>
      <c r="E249" s="255"/>
      <c r="F249" s="260">
        <v>0</v>
      </c>
      <c r="G249" s="261"/>
      <c r="H249" s="220">
        <v>45000</v>
      </c>
      <c r="I249" s="221"/>
      <c r="J249" s="220">
        <v>0</v>
      </c>
      <c r="K249" s="221"/>
      <c r="L249" s="21" t="e">
        <f t="shared" si="10"/>
        <v>#DIV/0!</v>
      </c>
      <c r="M249" s="22">
        <f t="shared" si="11"/>
        <v>0</v>
      </c>
    </row>
    <row r="250" spans="2:13" x14ac:dyDescent="0.25">
      <c r="B250" s="114" t="s">
        <v>135</v>
      </c>
      <c r="C250" s="252" t="s">
        <v>136</v>
      </c>
      <c r="D250" s="252"/>
      <c r="E250" s="253"/>
      <c r="F250" s="258">
        <f>SUM(F251:G256)</f>
        <v>403074.92000000004</v>
      </c>
      <c r="G250" s="259"/>
      <c r="H250" s="280">
        <f>SUM(H251:I256)</f>
        <v>3725000</v>
      </c>
      <c r="I250" s="281"/>
      <c r="J250" s="220">
        <f>SUM(J251:K256)</f>
        <v>445892.01</v>
      </c>
      <c r="K250" s="221"/>
      <c r="L250" s="18">
        <f t="shared" si="10"/>
        <v>1.1062261328489502</v>
      </c>
      <c r="M250" s="19">
        <f t="shared" si="11"/>
        <v>0.11970255302013423</v>
      </c>
    </row>
    <row r="251" spans="2:13" ht="25.5" customHeight="1" x14ac:dyDescent="0.25">
      <c r="B251" s="115" t="s">
        <v>137</v>
      </c>
      <c r="C251" s="256" t="s">
        <v>138</v>
      </c>
      <c r="D251" s="256"/>
      <c r="E251" s="257"/>
      <c r="F251" s="260">
        <v>88398.46</v>
      </c>
      <c r="G251" s="261"/>
      <c r="H251" s="220">
        <v>50000</v>
      </c>
      <c r="I251" s="221"/>
      <c r="J251" s="220">
        <v>75819.09</v>
      </c>
      <c r="K251" s="221"/>
      <c r="L251" s="21">
        <f t="shared" si="10"/>
        <v>0.85769695535419954</v>
      </c>
      <c r="M251" s="22">
        <f t="shared" si="11"/>
        <v>1.5163818</v>
      </c>
    </row>
    <row r="252" spans="2:13" ht="27" customHeight="1" x14ac:dyDescent="0.25">
      <c r="B252" s="115" t="s">
        <v>139</v>
      </c>
      <c r="C252" s="256" t="s">
        <v>140</v>
      </c>
      <c r="D252" s="256"/>
      <c r="E252" s="257"/>
      <c r="F252" s="260">
        <v>49248.37</v>
      </c>
      <c r="G252" s="261"/>
      <c r="H252" s="220">
        <v>115000</v>
      </c>
      <c r="I252" s="221"/>
      <c r="J252" s="220">
        <v>60392.73</v>
      </c>
      <c r="K252" s="221"/>
      <c r="L252" s="21">
        <f t="shared" ref="L252:L276" si="12">J252/F252</f>
        <v>1.2262889106786681</v>
      </c>
      <c r="M252" s="22">
        <f t="shared" ref="M252:M276" si="13">J252/H252</f>
        <v>0.52515417391304353</v>
      </c>
    </row>
    <row r="253" spans="2:13" x14ac:dyDescent="0.25">
      <c r="B253" s="115" t="s">
        <v>141</v>
      </c>
      <c r="C253" s="256" t="s">
        <v>142</v>
      </c>
      <c r="D253" s="256"/>
      <c r="E253" s="257"/>
      <c r="F253" s="260">
        <v>60758.09</v>
      </c>
      <c r="G253" s="261"/>
      <c r="H253" s="220">
        <v>170000</v>
      </c>
      <c r="I253" s="221"/>
      <c r="J253" s="220">
        <v>74825.81</v>
      </c>
      <c r="K253" s="221"/>
      <c r="L253" s="21">
        <f t="shared" si="12"/>
        <v>1.2315365739772268</v>
      </c>
      <c r="M253" s="22">
        <f t="shared" si="13"/>
        <v>0.44015182352941173</v>
      </c>
    </row>
    <row r="254" spans="2:13" x14ac:dyDescent="0.25">
      <c r="B254" s="115" t="s">
        <v>143</v>
      </c>
      <c r="C254" s="256" t="s">
        <v>144</v>
      </c>
      <c r="D254" s="256"/>
      <c r="E254" s="257"/>
      <c r="F254" s="260">
        <v>167170</v>
      </c>
      <c r="G254" s="261"/>
      <c r="H254" s="220">
        <v>2700000</v>
      </c>
      <c r="I254" s="221"/>
      <c r="J254" s="220">
        <v>234854.38</v>
      </c>
      <c r="K254" s="221"/>
      <c r="L254" s="21">
        <f t="shared" si="12"/>
        <v>1.4048835317341628</v>
      </c>
      <c r="M254" s="22">
        <f t="shared" si="13"/>
        <v>8.6983103703703699E-2</v>
      </c>
    </row>
    <row r="255" spans="2:13" x14ac:dyDescent="0.25">
      <c r="B255" s="115" t="s">
        <v>145</v>
      </c>
      <c r="C255" s="256" t="s">
        <v>146</v>
      </c>
      <c r="D255" s="256"/>
      <c r="E255" s="257"/>
      <c r="F255" s="260">
        <v>0</v>
      </c>
      <c r="G255" s="261"/>
      <c r="H255" s="220">
        <v>40000</v>
      </c>
      <c r="I255" s="221"/>
      <c r="J255" s="220">
        <v>0</v>
      </c>
      <c r="K255" s="221"/>
      <c r="L255" s="21" t="e">
        <f t="shared" si="12"/>
        <v>#DIV/0!</v>
      </c>
      <c r="M255" s="22">
        <f t="shared" si="13"/>
        <v>0</v>
      </c>
    </row>
    <row r="256" spans="2:13" x14ac:dyDescent="0.25">
      <c r="B256" s="115" t="s">
        <v>147</v>
      </c>
      <c r="C256" s="254" t="s">
        <v>148</v>
      </c>
      <c r="D256" s="254"/>
      <c r="E256" s="255"/>
      <c r="F256" s="260">
        <v>37500</v>
      </c>
      <c r="G256" s="261"/>
      <c r="H256" s="220">
        <v>650000</v>
      </c>
      <c r="I256" s="221"/>
      <c r="J256" s="220">
        <v>0</v>
      </c>
      <c r="K256" s="221"/>
      <c r="L256" s="21">
        <f t="shared" si="12"/>
        <v>0</v>
      </c>
      <c r="M256" s="22">
        <f t="shared" si="13"/>
        <v>0</v>
      </c>
    </row>
    <row r="257" spans="2:13" x14ac:dyDescent="0.25">
      <c r="B257" s="114" t="s">
        <v>149</v>
      </c>
      <c r="C257" s="252" t="s">
        <v>150</v>
      </c>
      <c r="D257" s="252"/>
      <c r="E257" s="253"/>
      <c r="F257" s="258">
        <f>SUM(F258:G260)</f>
        <v>152172.03</v>
      </c>
      <c r="G257" s="259"/>
      <c r="H257" s="280">
        <f>SUM(H258:I260)</f>
        <v>2670000</v>
      </c>
      <c r="I257" s="281"/>
      <c r="J257" s="220">
        <f>SUM(J258:K260)</f>
        <v>345090.75</v>
      </c>
      <c r="K257" s="221"/>
      <c r="L257" s="18">
        <f t="shared" si="12"/>
        <v>2.2677672762859244</v>
      </c>
      <c r="M257" s="19">
        <f t="shared" si="13"/>
        <v>0.12924747191011235</v>
      </c>
    </row>
    <row r="258" spans="2:13" x14ac:dyDescent="0.25">
      <c r="B258" s="115" t="s">
        <v>151</v>
      </c>
      <c r="C258" s="254" t="s">
        <v>152</v>
      </c>
      <c r="D258" s="254"/>
      <c r="E258" s="255"/>
      <c r="F258" s="260">
        <v>151062.03</v>
      </c>
      <c r="G258" s="261"/>
      <c r="H258" s="220">
        <v>2350000</v>
      </c>
      <c r="I258" s="221"/>
      <c r="J258" s="220">
        <v>327730.75</v>
      </c>
      <c r="K258" s="221"/>
      <c r="L258" s="21">
        <f t="shared" si="12"/>
        <v>2.1695110942173885</v>
      </c>
      <c r="M258" s="22">
        <f t="shared" si="13"/>
        <v>0.13945989361702127</v>
      </c>
    </row>
    <row r="259" spans="2:13" ht="24.75" customHeight="1" x14ac:dyDescent="0.25">
      <c r="B259" s="115" t="s">
        <v>153</v>
      </c>
      <c r="C259" s="256" t="s">
        <v>154</v>
      </c>
      <c r="D259" s="256"/>
      <c r="E259" s="257"/>
      <c r="F259" s="260">
        <v>1110</v>
      </c>
      <c r="G259" s="261"/>
      <c r="H259" s="220">
        <v>0</v>
      </c>
      <c r="I259" s="221"/>
      <c r="J259" s="220">
        <v>7360</v>
      </c>
      <c r="K259" s="221"/>
      <c r="L259" s="21">
        <f t="shared" si="12"/>
        <v>6.6306306306306304</v>
      </c>
      <c r="M259" s="22" t="e">
        <f t="shared" si="13"/>
        <v>#DIV/0!</v>
      </c>
    </row>
    <row r="260" spans="2:13" ht="28.5" customHeight="1" x14ac:dyDescent="0.25">
      <c r="B260" s="115" t="s">
        <v>667</v>
      </c>
      <c r="C260" s="256" t="s">
        <v>668</v>
      </c>
      <c r="D260" s="256"/>
      <c r="E260" s="257"/>
      <c r="F260" s="260">
        <v>0</v>
      </c>
      <c r="G260" s="261"/>
      <c r="H260" s="220">
        <v>320000</v>
      </c>
      <c r="I260" s="221"/>
      <c r="J260" s="220">
        <v>10000</v>
      </c>
      <c r="K260" s="221"/>
      <c r="L260" s="21" t="e">
        <f t="shared" si="12"/>
        <v>#DIV/0!</v>
      </c>
      <c r="M260" s="22">
        <f t="shared" si="13"/>
        <v>3.125E-2</v>
      </c>
    </row>
    <row r="261" spans="2:13" ht="25.5" customHeight="1" x14ac:dyDescent="0.25">
      <c r="B261" s="114" t="s">
        <v>155</v>
      </c>
      <c r="C261" s="268" t="s">
        <v>156</v>
      </c>
      <c r="D261" s="268"/>
      <c r="E261" s="269"/>
      <c r="F261" s="258">
        <f>SUM(F262:G265)</f>
        <v>1252367.7</v>
      </c>
      <c r="G261" s="259"/>
      <c r="H261" s="280">
        <f>SUM(H262:I265)</f>
        <v>4965000</v>
      </c>
      <c r="I261" s="281"/>
      <c r="J261" s="280">
        <f>SUM(J262:K265)</f>
        <v>474767.33999999997</v>
      </c>
      <c r="K261" s="281"/>
      <c r="L261" s="18">
        <f t="shared" si="12"/>
        <v>0.37909580389209974</v>
      </c>
      <c r="M261" s="19">
        <f t="shared" si="13"/>
        <v>9.5622827794561924E-2</v>
      </c>
    </row>
    <row r="262" spans="2:13" x14ac:dyDescent="0.25">
      <c r="B262" s="115" t="s">
        <v>157</v>
      </c>
      <c r="C262" s="256" t="s">
        <v>158</v>
      </c>
      <c r="D262" s="256"/>
      <c r="E262" s="257"/>
      <c r="F262" s="260">
        <v>966382.16</v>
      </c>
      <c r="G262" s="261"/>
      <c r="H262" s="220">
        <v>4015000</v>
      </c>
      <c r="I262" s="221"/>
      <c r="J262" s="220">
        <v>195688.84</v>
      </c>
      <c r="K262" s="221"/>
      <c r="L262" s="21">
        <f t="shared" si="12"/>
        <v>0.202496329195481</v>
      </c>
      <c r="M262" s="22">
        <f t="shared" si="13"/>
        <v>4.8739437110834373E-2</v>
      </c>
    </row>
    <row r="263" spans="2:13" x14ac:dyDescent="0.25">
      <c r="B263" s="115" t="s">
        <v>159</v>
      </c>
      <c r="C263" s="256" t="s">
        <v>160</v>
      </c>
      <c r="D263" s="256"/>
      <c r="E263" s="257"/>
      <c r="F263" s="260">
        <v>0</v>
      </c>
      <c r="G263" s="261"/>
      <c r="H263" s="220">
        <v>0</v>
      </c>
      <c r="I263" s="221"/>
      <c r="J263" s="220">
        <v>0</v>
      </c>
      <c r="K263" s="221"/>
      <c r="L263" s="21" t="e">
        <f t="shared" si="12"/>
        <v>#DIV/0!</v>
      </c>
      <c r="M263" s="22" t="e">
        <f t="shared" si="13"/>
        <v>#DIV/0!</v>
      </c>
    </row>
    <row r="264" spans="2:13" x14ac:dyDescent="0.25">
      <c r="B264" s="115" t="s">
        <v>161</v>
      </c>
      <c r="C264" s="254" t="s">
        <v>162</v>
      </c>
      <c r="D264" s="254"/>
      <c r="E264" s="255"/>
      <c r="F264" s="260">
        <v>285985.53999999998</v>
      </c>
      <c r="G264" s="261"/>
      <c r="H264" s="220">
        <v>750000</v>
      </c>
      <c r="I264" s="221"/>
      <c r="J264" s="220">
        <v>279078.5</v>
      </c>
      <c r="K264" s="221"/>
      <c r="L264" s="21">
        <f t="shared" si="12"/>
        <v>0.97584828939253365</v>
      </c>
      <c r="M264" s="22">
        <f t="shared" si="13"/>
        <v>0.37210466666666664</v>
      </c>
    </row>
    <row r="265" spans="2:13" ht="27" customHeight="1" x14ac:dyDescent="0.25">
      <c r="B265" s="115" t="s">
        <v>374</v>
      </c>
      <c r="C265" s="254" t="s">
        <v>595</v>
      </c>
      <c r="D265" s="254"/>
      <c r="E265" s="255"/>
      <c r="F265" s="260">
        <v>0</v>
      </c>
      <c r="G265" s="261"/>
      <c r="H265" s="220">
        <v>200000</v>
      </c>
      <c r="I265" s="221"/>
      <c r="J265" s="220">
        <v>0</v>
      </c>
      <c r="K265" s="221"/>
      <c r="L265" s="21" t="e">
        <f t="shared" si="12"/>
        <v>#DIV/0!</v>
      </c>
      <c r="M265" s="22">
        <f t="shared" si="13"/>
        <v>0</v>
      </c>
    </row>
    <row r="266" spans="2:13" x14ac:dyDescent="0.25">
      <c r="B266" s="114" t="s">
        <v>163</v>
      </c>
      <c r="C266" s="252" t="s">
        <v>164</v>
      </c>
      <c r="D266" s="252"/>
      <c r="E266" s="253"/>
      <c r="F266" s="258">
        <f>SUM(F267:G268)</f>
        <v>20000</v>
      </c>
      <c r="G266" s="259"/>
      <c r="H266" s="258">
        <f>SUM(H267:I268)</f>
        <v>120000</v>
      </c>
      <c r="I266" s="259"/>
      <c r="J266" s="220">
        <f>SUM(J267:K268)</f>
        <v>50000</v>
      </c>
      <c r="K266" s="221"/>
      <c r="L266" s="18">
        <f t="shared" si="12"/>
        <v>2.5</v>
      </c>
      <c r="M266" s="19">
        <f t="shared" si="13"/>
        <v>0.41666666666666669</v>
      </c>
    </row>
    <row r="267" spans="2:13" x14ac:dyDescent="0.25">
      <c r="B267" s="115" t="s">
        <v>165</v>
      </c>
      <c r="C267" s="254" t="s">
        <v>166</v>
      </c>
      <c r="D267" s="254"/>
      <c r="E267" s="255"/>
      <c r="F267" s="260">
        <v>20000</v>
      </c>
      <c r="G267" s="261"/>
      <c r="H267" s="220">
        <v>120000</v>
      </c>
      <c r="I267" s="221"/>
      <c r="J267" s="220">
        <v>50000</v>
      </c>
      <c r="K267" s="221"/>
      <c r="L267" s="21">
        <f t="shared" si="12"/>
        <v>2.5</v>
      </c>
      <c r="M267" s="22">
        <f t="shared" si="13"/>
        <v>0.41666666666666669</v>
      </c>
    </row>
    <row r="268" spans="2:13" x14ac:dyDescent="0.25">
      <c r="B268" s="115" t="s">
        <v>499</v>
      </c>
      <c r="C268" s="254" t="s">
        <v>500</v>
      </c>
      <c r="D268" s="254"/>
      <c r="E268" s="255"/>
      <c r="F268" s="260">
        <v>0</v>
      </c>
      <c r="G268" s="261"/>
      <c r="H268" s="220">
        <v>0</v>
      </c>
      <c r="I268" s="221"/>
      <c r="J268" s="220">
        <v>0</v>
      </c>
      <c r="K268" s="221"/>
      <c r="L268" s="21" t="e">
        <f t="shared" si="12"/>
        <v>#DIV/0!</v>
      </c>
      <c r="M268" s="22" t="e">
        <f t="shared" si="13"/>
        <v>#DIV/0!</v>
      </c>
    </row>
    <row r="269" spans="2:13" x14ac:dyDescent="0.25">
      <c r="B269" s="114" t="s">
        <v>167</v>
      </c>
      <c r="C269" s="252" t="s">
        <v>168</v>
      </c>
      <c r="D269" s="252"/>
      <c r="E269" s="253"/>
      <c r="F269" s="258">
        <f>SUM(F270:G273)</f>
        <v>234463.41999999998</v>
      </c>
      <c r="G269" s="259"/>
      <c r="H269" s="280">
        <f>SUM(H270:I273)</f>
        <v>3499000</v>
      </c>
      <c r="I269" s="281"/>
      <c r="J269" s="280">
        <f>SUM(J270:K273)</f>
        <v>215085.96</v>
      </c>
      <c r="K269" s="281"/>
      <c r="L269" s="18">
        <f t="shared" si="12"/>
        <v>0.91735401624696944</v>
      </c>
      <c r="M269" s="19">
        <f t="shared" si="13"/>
        <v>6.1470694484138326E-2</v>
      </c>
    </row>
    <row r="270" spans="2:13" x14ac:dyDescent="0.25">
      <c r="B270" s="115" t="s">
        <v>169</v>
      </c>
      <c r="C270" s="256" t="s">
        <v>170</v>
      </c>
      <c r="D270" s="256"/>
      <c r="E270" s="257"/>
      <c r="F270" s="260">
        <v>0</v>
      </c>
      <c r="G270" s="261"/>
      <c r="H270" s="220">
        <v>1510000</v>
      </c>
      <c r="I270" s="221"/>
      <c r="J270" s="220">
        <v>30000</v>
      </c>
      <c r="K270" s="221"/>
      <c r="L270" s="21" t="e">
        <f t="shared" si="12"/>
        <v>#DIV/0!</v>
      </c>
      <c r="M270" s="22">
        <f t="shared" si="13"/>
        <v>1.9867549668874173E-2</v>
      </c>
    </row>
    <row r="271" spans="2:13" x14ac:dyDescent="0.25">
      <c r="B271" s="115" t="s">
        <v>171</v>
      </c>
      <c r="C271" s="256" t="s">
        <v>172</v>
      </c>
      <c r="D271" s="256"/>
      <c r="E271" s="257"/>
      <c r="F271" s="260">
        <v>127013.42</v>
      </c>
      <c r="G271" s="261"/>
      <c r="H271" s="220">
        <v>1659000</v>
      </c>
      <c r="I271" s="221"/>
      <c r="J271" s="220">
        <v>185085.96</v>
      </c>
      <c r="K271" s="221"/>
      <c r="L271" s="21">
        <f t="shared" si="12"/>
        <v>1.4572157808206407</v>
      </c>
      <c r="M271" s="22">
        <f t="shared" si="13"/>
        <v>0.111564773960217</v>
      </c>
    </row>
    <row r="272" spans="2:13" x14ac:dyDescent="0.25">
      <c r="B272" s="115" t="s">
        <v>317</v>
      </c>
      <c r="C272" s="254" t="s">
        <v>318</v>
      </c>
      <c r="D272" s="254"/>
      <c r="E272" s="255"/>
      <c r="F272" s="260">
        <v>1200</v>
      </c>
      <c r="G272" s="261"/>
      <c r="H272" s="220">
        <v>10000</v>
      </c>
      <c r="I272" s="221"/>
      <c r="J272" s="220">
        <v>0</v>
      </c>
      <c r="K272" s="221"/>
      <c r="L272" s="21">
        <f>J272/F272</f>
        <v>0</v>
      </c>
      <c r="M272" s="22">
        <f>J272/H272</f>
        <v>0</v>
      </c>
    </row>
    <row r="273" spans="2:13" ht="24" customHeight="1" x14ac:dyDescent="0.25">
      <c r="B273" s="115" t="s">
        <v>173</v>
      </c>
      <c r="C273" s="256" t="s">
        <v>174</v>
      </c>
      <c r="D273" s="256"/>
      <c r="E273" s="257"/>
      <c r="F273" s="260">
        <v>106250</v>
      </c>
      <c r="G273" s="261"/>
      <c r="H273" s="220">
        <v>320000</v>
      </c>
      <c r="I273" s="221"/>
      <c r="J273" s="220">
        <v>0</v>
      </c>
      <c r="K273" s="221"/>
      <c r="L273" s="21">
        <f t="shared" si="12"/>
        <v>0</v>
      </c>
      <c r="M273" s="22">
        <f t="shared" si="13"/>
        <v>0</v>
      </c>
    </row>
    <row r="274" spans="2:13" x14ac:dyDescent="0.25">
      <c r="B274" s="114" t="s">
        <v>175</v>
      </c>
      <c r="C274" s="252" t="s">
        <v>176</v>
      </c>
      <c r="D274" s="252"/>
      <c r="E274" s="253"/>
      <c r="F274" s="258">
        <f>SUM(F275:G278)</f>
        <v>1379193.39</v>
      </c>
      <c r="G274" s="259"/>
      <c r="H274" s="280">
        <f>SUM(H275:I278)</f>
        <v>1428000</v>
      </c>
      <c r="I274" s="281"/>
      <c r="J274" s="280">
        <f>SUM(J275:K278)</f>
        <v>442479.17</v>
      </c>
      <c r="K274" s="281"/>
      <c r="L274" s="18">
        <f t="shared" si="12"/>
        <v>0.32082460168983262</v>
      </c>
      <c r="M274" s="19">
        <f t="shared" si="13"/>
        <v>0.30985936274509801</v>
      </c>
    </row>
    <row r="275" spans="2:13" ht="26.25" customHeight="1" x14ac:dyDescent="0.25">
      <c r="B275" s="115" t="s">
        <v>177</v>
      </c>
      <c r="C275" s="254" t="s">
        <v>178</v>
      </c>
      <c r="D275" s="254"/>
      <c r="E275" s="255"/>
      <c r="F275" s="260">
        <v>1300393.3899999999</v>
      </c>
      <c r="G275" s="261"/>
      <c r="H275" s="220">
        <v>1216000</v>
      </c>
      <c r="I275" s="221"/>
      <c r="J275" s="220">
        <v>371679.17</v>
      </c>
      <c r="K275" s="221"/>
      <c r="L275" s="21">
        <f t="shared" si="12"/>
        <v>0.28582056234536846</v>
      </c>
      <c r="M275" s="22">
        <f t="shared" si="13"/>
        <v>0.30565721217105263</v>
      </c>
    </row>
    <row r="276" spans="2:13" x14ac:dyDescent="0.25">
      <c r="B276" s="115" t="s">
        <v>179</v>
      </c>
      <c r="C276" s="254" t="s">
        <v>180</v>
      </c>
      <c r="D276" s="254"/>
      <c r="E276" s="255"/>
      <c r="F276" s="260">
        <v>0</v>
      </c>
      <c r="G276" s="261"/>
      <c r="H276" s="220">
        <v>0</v>
      </c>
      <c r="I276" s="221"/>
      <c r="J276" s="220">
        <v>0</v>
      </c>
      <c r="K276" s="221"/>
      <c r="L276" s="21" t="e">
        <f t="shared" si="12"/>
        <v>#DIV/0!</v>
      </c>
      <c r="M276" s="22" t="e">
        <f t="shared" si="13"/>
        <v>#DIV/0!</v>
      </c>
    </row>
    <row r="277" spans="2:13" x14ac:dyDescent="0.25">
      <c r="B277" s="115" t="s">
        <v>181</v>
      </c>
      <c r="C277" s="315" t="s">
        <v>182</v>
      </c>
      <c r="D277" s="315"/>
      <c r="E277" s="316"/>
      <c r="F277" s="260">
        <v>0</v>
      </c>
      <c r="G277" s="261"/>
      <c r="H277" s="220">
        <v>0</v>
      </c>
      <c r="I277" s="221"/>
      <c r="J277" s="220">
        <v>0</v>
      </c>
      <c r="K277" s="221"/>
      <c r="L277" s="21" t="e">
        <f t="shared" ref="L277:L285" si="14">J277/F277</f>
        <v>#DIV/0!</v>
      </c>
      <c r="M277" s="22" t="e">
        <f t="shared" ref="M277:M285" si="15">J277/H277</f>
        <v>#DIV/0!</v>
      </c>
    </row>
    <row r="278" spans="2:13" ht="27" customHeight="1" x14ac:dyDescent="0.25">
      <c r="B278" s="115" t="s">
        <v>183</v>
      </c>
      <c r="C278" s="254" t="s">
        <v>184</v>
      </c>
      <c r="D278" s="254"/>
      <c r="E278" s="255"/>
      <c r="F278" s="260">
        <v>78800</v>
      </c>
      <c r="G278" s="261"/>
      <c r="H278" s="220">
        <v>212000</v>
      </c>
      <c r="I278" s="221"/>
      <c r="J278" s="220">
        <v>70800</v>
      </c>
      <c r="K278" s="221"/>
      <c r="L278" s="21">
        <f t="shared" si="14"/>
        <v>0.89847715736040612</v>
      </c>
      <c r="M278" s="22">
        <f t="shared" si="15"/>
        <v>0.33396226415094338</v>
      </c>
    </row>
    <row r="279" spans="2:13" x14ac:dyDescent="0.25">
      <c r="B279" s="114" t="s">
        <v>185</v>
      </c>
      <c r="C279" s="252" t="s">
        <v>186</v>
      </c>
      <c r="D279" s="252"/>
      <c r="E279" s="253"/>
      <c r="F279" s="258">
        <f>SUM(F280:G284)</f>
        <v>128015.84</v>
      </c>
      <c r="G279" s="259"/>
      <c r="H279" s="280">
        <f>SUM(H280:I284)</f>
        <v>829000</v>
      </c>
      <c r="I279" s="281"/>
      <c r="J279" s="280">
        <f>SUM(J280:K284)</f>
        <v>644160.39</v>
      </c>
      <c r="K279" s="281"/>
      <c r="L279" s="18">
        <f t="shared" si="14"/>
        <v>5.0318803516814796</v>
      </c>
      <c r="M279" s="19">
        <f t="shared" si="15"/>
        <v>0.77703303980699645</v>
      </c>
    </row>
    <row r="280" spans="2:13" x14ac:dyDescent="0.25">
      <c r="B280" s="115" t="s">
        <v>187</v>
      </c>
      <c r="C280" s="254" t="s">
        <v>188</v>
      </c>
      <c r="D280" s="254"/>
      <c r="E280" s="255"/>
      <c r="F280" s="260">
        <v>0</v>
      </c>
      <c r="G280" s="261"/>
      <c r="H280" s="220">
        <v>10000</v>
      </c>
      <c r="I280" s="221"/>
      <c r="J280" s="220">
        <v>0</v>
      </c>
      <c r="K280" s="221"/>
      <c r="L280" s="21" t="e">
        <f t="shared" si="14"/>
        <v>#DIV/0!</v>
      </c>
      <c r="M280" s="22">
        <f t="shared" si="15"/>
        <v>0</v>
      </c>
    </row>
    <row r="281" spans="2:13" x14ac:dyDescent="0.25">
      <c r="B281" s="115" t="s">
        <v>189</v>
      </c>
      <c r="C281" s="254" t="s">
        <v>190</v>
      </c>
      <c r="D281" s="254"/>
      <c r="E281" s="255"/>
      <c r="F281" s="260">
        <v>117800.81</v>
      </c>
      <c r="G281" s="261"/>
      <c r="H281" s="220">
        <v>286000</v>
      </c>
      <c r="I281" s="221"/>
      <c r="J281" s="220">
        <v>121907.95</v>
      </c>
      <c r="K281" s="221"/>
      <c r="L281" s="21">
        <f t="shared" si="14"/>
        <v>1.0348651252907344</v>
      </c>
      <c r="M281" s="22">
        <f t="shared" si="15"/>
        <v>0.42625157342657344</v>
      </c>
    </row>
    <row r="282" spans="2:13" x14ac:dyDescent="0.25">
      <c r="B282" s="115" t="s">
        <v>191</v>
      </c>
      <c r="C282" s="254" t="s">
        <v>192</v>
      </c>
      <c r="D282" s="254"/>
      <c r="E282" s="255"/>
      <c r="F282" s="260">
        <v>10000</v>
      </c>
      <c r="G282" s="261"/>
      <c r="H282" s="220">
        <v>500000</v>
      </c>
      <c r="I282" s="221"/>
      <c r="J282" s="220">
        <v>505514.58</v>
      </c>
      <c r="K282" s="221"/>
      <c r="L282" s="21">
        <f t="shared" si="14"/>
        <v>50.551458000000004</v>
      </c>
      <c r="M282" s="22">
        <f t="shared" si="15"/>
        <v>1.0110291600000001</v>
      </c>
    </row>
    <row r="283" spans="2:13" x14ac:dyDescent="0.25">
      <c r="B283" s="115" t="s">
        <v>193</v>
      </c>
      <c r="C283" s="254" t="s">
        <v>194</v>
      </c>
      <c r="D283" s="254"/>
      <c r="E283" s="255"/>
      <c r="F283" s="260">
        <v>0</v>
      </c>
      <c r="G283" s="261"/>
      <c r="H283" s="220">
        <v>3000</v>
      </c>
      <c r="I283" s="221"/>
      <c r="J283" s="220">
        <v>0</v>
      </c>
      <c r="K283" s="221"/>
      <c r="L283" s="21" t="e">
        <f t="shared" si="14"/>
        <v>#DIV/0!</v>
      </c>
      <c r="M283" s="22">
        <f t="shared" si="15"/>
        <v>0</v>
      </c>
    </row>
    <row r="284" spans="2:13" ht="24" customHeight="1" x14ac:dyDescent="0.25">
      <c r="B284" s="116" t="s">
        <v>319</v>
      </c>
      <c r="C284" s="548" t="s">
        <v>320</v>
      </c>
      <c r="D284" s="548"/>
      <c r="E284" s="549"/>
      <c r="F284" s="550">
        <v>215.03</v>
      </c>
      <c r="G284" s="551"/>
      <c r="H284" s="266">
        <v>30000</v>
      </c>
      <c r="I284" s="267"/>
      <c r="J284" s="266">
        <v>16737.86</v>
      </c>
      <c r="K284" s="267"/>
      <c r="L284" s="55">
        <f t="shared" si="14"/>
        <v>77.839650281356086</v>
      </c>
      <c r="M284" s="42">
        <f t="shared" si="15"/>
        <v>0.55792866666666674</v>
      </c>
    </row>
    <row r="285" spans="2:13" ht="15.75" thickBot="1" x14ac:dyDescent="0.3">
      <c r="B285" s="117"/>
      <c r="C285" s="535" t="s">
        <v>120</v>
      </c>
      <c r="D285" s="535"/>
      <c r="E285" s="536"/>
      <c r="F285" s="537">
        <f>F279+F274+F269+F266+F261+F257+F250+F247+F245+F242</f>
        <v>4865350.2699999996</v>
      </c>
      <c r="G285" s="538"/>
      <c r="H285" s="537">
        <f>H279+H274+H269+H266+H261+H257+H250+H247+H245+H242</f>
        <v>20636000</v>
      </c>
      <c r="I285" s="538"/>
      <c r="J285" s="537">
        <f>J279+J274+J269+J266+J261+J257+J250+J247+J245+J242</f>
        <v>4036251</v>
      </c>
      <c r="K285" s="538"/>
      <c r="L285" s="29">
        <f t="shared" si="14"/>
        <v>0.82959104196212385</v>
      </c>
      <c r="M285" s="30">
        <f t="shared" si="15"/>
        <v>0.19559270207404536</v>
      </c>
    </row>
    <row r="286" spans="2:13" ht="24.75" customHeight="1" x14ac:dyDescent="0.25"/>
    <row r="287" spans="2:13" ht="24" customHeight="1" x14ac:dyDescent="0.25">
      <c r="B287" s="235" t="s">
        <v>371</v>
      </c>
      <c r="C287" s="235"/>
      <c r="D287" s="235"/>
      <c r="E287" s="235"/>
      <c r="F287" s="235"/>
      <c r="G287" s="235"/>
      <c r="H287" s="235"/>
      <c r="I287" s="235"/>
      <c r="J287" s="235"/>
    </row>
    <row r="288" spans="2:13" ht="15.75" thickBot="1" x14ac:dyDescent="0.3"/>
    <row r="289" spans="2:13" ht="38.25" customHeight="1" x14ac:dyDescent="0.25">
      <c r="B289" s="58" t="s">
        <v>112</v>
      </c>
      <c r="C289" s="544" t="s">
        <v>16</v>
      </c>
      <c r="D289" s="545"/>
      <c r="E289" s="546"/>
      <c r="F289" s="547" t="s">
        <v>502</v>
      </c>
      <c r="G289" s="357"/>
      <c r="H289" s="547" t="s">
        <v>617</v>
      </c>
      <c r="I289" s="357"/>
      <c r="J289" s="547" t="s">
        <v>613</v>
      </c>
      <c r="K289" s="357"/>
      <c r="L289" s="60" t="s">
        <v>17</v>
      </c>
      <c r="M289" s="81" t="s">
        <v>18</v>
      </c>
    </row>
    <row r="290" spans="2:13" x14ac:dyDescent="0.25">
      <c r="B290" s="39">
        <v>1</v>
      </c>
      <c r="C290" s="333">
        <v>2</v>
      </c>
      <c r="D290" s="240"/>
      <c r="E290" s="241"/>
      <c r="F290" s="333">
        <v>3</v>
      </c>
      <c r="G290" s="241"/>
      <c r="H290" s="333">
        <v>4</v>
      </c>
      <c r="I290" s="241"/>
      <c r="J290" s="333">
        <v>5</v>
      </c>
      <c r="K290" s="241"/>
      <c r="L290" s="40">
        <v>6</v>
      </c>
      <c r="M290" s="32">
        <v>7</v>
      </c>
    </row>
    <row r="291" spans="2:13" ht="27" customHeight="1" x14ac:dyDescent="0.25">
      <c r="B291" s="103">
        <v>8</v>
      </c>
      <c r="C291" s="222" t="s">
        <v>11</v>
      </c>
      <c r="D291" s="223"/>
      <c r="E291" s="224"/>
      <c r="F291" s="218">
        <f>SUM(F292:G294)</f>
        <v>1322037.48</v>
      </c>
      <c r="G291" s="219"/>
      <c r="H291" s="218">
        <f>SUM(H292:I294)</f>
        <v>0</v>
      </c>
      <c r="I291" s="219"/>
      <c r="J291" s="218">
        <f>SUM(J292:K294)</f>
        <v>151665.82</v>
      </c>
      <c r="K291" s="219"/>
      <c r="L291" s="134">
        <f>J291/F291</f>
        <v>0.11472127098847455</v>
      </c>
      <c r="M291" s="135" t="e">
        <f>J291/H291</f>
        <v>#DIV/0!</v>
      </c>
    </row>
    <row r="292" spans="2:13" ht="24" customHeight="1" x14ac:dyDescent="0.25">
      <c r="B292" s="41">
        <v>818</v>
      </c>
      <c r="C292" s="578" t="s">
        <v>325</v>
      </c>
      <c r="D292" s="513"/>
      <c r="E292" s="514"/>
      <c r="F292" s="250">
        <v>301539.96000000002</v>
      </c>
      <c r="G292" s="251"/>
      <c r="H292" s="191">
        <v>0</v>
      </c>
      <c r="I292" s="192"/>
      <c r="J292" s="191">
        <v>0</v>
      </c>
      <c r="K292" s="192"/>
      <c r="L292" s="136">
        <f>J292/F292</f>
        <v>0</v>
      </c>
      <c r="M292" s="137" t="e">
        <f>J292/H292</f>
        <v>#DIV/0!</v>
      </c>
    </row>
    <row r="293" spans="2:13" ht="15" customHeight="1" x14ac:dyDescent="0.25">
      <c r="B293" s="41">
        <v>844</v>
      </c>
      <c r="C293" s="165" t="s">
        <v>323</v>
      </c>
      <c r="D293" s="166"/>
      <c r="E293" s="167"/>
      <c r="F293" s="250">
        <v>1020497.52</v>
      </c>
      <c r="G293" s="251"/>
      <c r="H293" s="191">
        <v>0</v>
      </c>
      <c r="I293" s="192"/>
      <c r="J293" s="191">
        <v>151665.82</v>
      </c>
      <c r="K293" s="192"/>
      <c r="L293" s="136">
        <f>J293/F293</f>
        <v>0.14861948905079161</v>
      </c>
      <c r="M293" s="137" t="e">
        <f>J293/H293</f>
        <v>#DIV/0!</v>
      </c>
    </row>
    <row r="294" spans="2:13" ht="15" customHeight="1" x14ac:dyDescent="0.25">
      <c r="B294" s="59">
        <v>844</v>
      </c>
      <c r="C294" s="558" t="s">
        <v>324</v>
      </c>
      <c r="D294" s="353"/>
      <c r="E294" s="354"/>
      <c r="F294" s="559">
        <v>0</v>
      </c>
      <c r="G294" s="560"/>
      <c r="H294" s="347">
        <v>0</v>
      </c>
      <c r="I294" s="348"/>
      <c r="J294" s="347">
        <v>0</v>
      </c>
      <c r="K294" s="348"/>
      <c r="L294" s="138" t="e">
        <f>J294/F294</f>
        <v>#DIV/0!</v>
      </c>
      <c r="M294" s="139" t="e">
        <f>J294/H294</f>
        <v>#DIV/0!</v>
      </c>
    </row>
    <row r="295" spans="2:13" ht="15" customHeight="1" thickBot="1" x14ac:dyDescent="0.3">
      <c r="B295" s="61"/>
      <c r="C295" s="561" t="s">
        <v>120</v>
      </c>
      <c r="D295" s="562"/>
      <c r="E295" s="563"/>
      <c r="F295" s="564">
        <f>F291</f>
        <v>1322037.48</v>
      </c>
      <c r="G295" s="565"/>
      <c r="H295" s="566">
        <f>H291</f>
        <v>0</v>
      </c>
      <c r="I295" s="567"/>
      <c r="J295" s="564">
        <f>J291</f>
        <v>151665.82</v>
      </c>
      <c r="K295" s="565"/>
      <c r="L295" s="140">
        <f>J295/F295</f>
        <v>0.11472127098847455</v>
      </c>
      <c r="M295" s="141" t="e">
        <f>J295/H295</f>
        <v>#DIV/0!</v>
      </c>
    </row>
    <row r="296" spans="2:13" ht="122.25" customHeight="1" x14ac:dyDescent="0.25">
      <c r="B296" s="35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</row>
    <row r="297" spans="2:13" ht="19.5" customHeight="1" x14ac:dyDescent="0.25">
      <c r="B297" s="355" t="s">
        <v>326</v>
      </c>
      <c r="C297" s="355"/>
      <c r="D297" s="355"/>
      <c r="E297" s="355"/>
      <c r="F297" s="355"/>
      <c r="G297" s="355"/>
      <c r="H297" s="355"/>
      <c r="I297" s="76"/>
    </row>
    <row r="298" spans="2:13" ht="15" customHeight="1" thickBot="1" x14ac:dyDescent="0.3"/>
    <row r="299" spans="2:13" ht="15" customHeight="1" x14ac:dyDescent="0.25">
      <c r="B299" s="527" t="s">
        <v>112</v>
      </c>
      <c r="C299" s="376" t="s">
        <v>16</v>
      </c>
      <c r="D299" s="377"/>
      <c r="E299" s="378"/>
      <c r="F299" s="379" t="s">
        <v>502</v>
      </c>
      <c r="G299" s="380"/>
      <c r="H299" s="379" t="s">
        <v>612</v>
      </c>
      <c r="I299" s="380"/>
      <c r="J299" s="379" t="s">
        <v>613</v>
      </c>
      <c r="K299" s="380"/>
      <c r="L299" s="381" t="s">
        <v>17</v>
      </c>
      <c r="M299" s="360" t="s">
        <v>18</v>
      </c>
    </row>
    <row r="300" spans="2:13" ht="21.75" customHeight="1" x14ac:dyDescent="0.25">
      <c r="B300" s="528"/>
      <c r="C300" s="343"/>
      <c r="D300" s="344"/>
      <c r="E300" s="345"/>
      <c r="F300" s="338"/>
      <c r="G300" s="339"/>
      <c r="H300" s="338"/>
      <c r="I300" s="339"/>
      <c r="J300" s="338"/>
      <c r="K300" s="339"/>
      <c r="L300" s="382"/>
      <c r="M300" s="361"/>
    </row>
    <row r="301" spans="2:13" x14ac:dyDescent="0.25">
      <c r="B301" s="15">
        <v>1</v>
      </c>
      <c r="C301" s="387">
        <v>2</v>
      </c>
      <c r="D301" s="237"/>
      <c r="E301" s="238"/>
      <c r="F301" s="387">
        <v>3</v>
      </c>
      <c r="G301" s="238"/>
      <c r="H301" s="387">
        <v>4</v>
      </c>
      <c r="I301" s="238"/>
      <c r="J301" s="387">
        <v>5</v>
      </c>
      <c r="K301" s="238"/>
      <c r="L301" s="16">
        <v>6</v>
      </c>
      <c r="M301" s="17">
        <v>7</v>
      </c>
    </row>
    <row r="302" spans="2:13" ht="23.25" customHeight="1" x14ac:dyDescent="0.25">
      <c r="B302" s="103">
        <v>5</v>
      </c>
      <c r="C302" s="573" t="s">
        <v>12</v>
      </c>
      <c r="D302" s="574"/>
      <c r="E302" s="575"/>
      <c r="F302" s="388">
        <f>SUM(F303:G304)</f>
        <v>281250</v>
      </c>
      <c r="G302" s="389"/>
      <c r="H302" s="388">
        <f>SUM(H303:I304)</f>
        <v>375000</v>
      </c>
      <c r="I302" s="389"/>
      <c r="J302" s="388">
        <f>SUM(J303:K304)</f>
        <v>481250</v>
      </c>
      <c r="K302" s="389"/>
      <c r="L302" s="104">
        <f>J302/F302</f>
        <v>1.711111111111111</v>
      </c>
      <c r="M302" s="105">
        <f>J302/H302</f>
        <v>1.2833333333333334</v>
      </c>
    </row>
    <row r="303" spans="2:13" ht="23.25" customHeight="1" x14ac:dyDescent="0.25">
      <c r="B303" s="41">
        <v>518</v>
      </c>
      <c r="C303" s="180" t="s">
        <v>309</v>
      </c>
      <c r="D303" s="181"/>
      <c r="E303" s="214"/>
      <c r="F303" s="250">
        <v>0</v>
      </c>
      <c r="G303" s="251"/>
      <c r="H303" s="191">
        <v>0</v>
      </c>
      <c r="I303" s="192"/>
      <c r="J303" s="191">
        <v>0</v>
      </c>
      <c r="K303" s="192"/>
      <c r="L303" s="21" t="e">
        <f>J303/F303</f>
        <v>#DIV/0!</v>
      </c>
      <c r="M303" s="22" t="e">
        <f>J303/H303</f>
        <v>#DIV/0!</v>
      </c>
    </row>
    <row r="304" spans="2:13" ht="54.75" customHeight="1" x14ac:dyDescent="0.25">
      <c r="B304" s="59">
        <v>544</v>
      </c>
      <c r="C304" s="390" t="s">
        <v>195</v>
      </c>
      <c r="D304" s="391"/>
      <c r="E304" s="392"/>
      <c r="F304" s="393">
        <v>281250</v>
      </c>
      <c r="G304" s="394"/>
      <c r="H304" s="395">
        <v>375000</v>
      </c>
      <c r="I304" s="396"/>
      <c r="J304" s="395">
        <v>481250</v>
      </c>
      <c r="K304" s="396"/>
      <c r="L304" s="62">
        <f>J304/F304</f>
        <v>1.711111111111111</v>
      </c>
      <c r="M304" s="63">
        <f>J304/H304</f>
        <v>1.2833333333333334</v>
      </c>
    </row>
    <row r="305" spans="2:13" ht="15.75" thickBot="1" x14ac:dyDescent="0.3">
      <c r="B305" s="61"/>
      <c r="C305" s="568" t="s">
        <v>120</v>
      </c>
      <c r="D305" s="569"/>
      <c r="E305" s="570"/>
      <c r="F305" s="571">
        <f>F302</f>
        <v>281250</v>
      </c>
      <c r="G305" s="572"/>
      <c r="H305" s="571">
        <f>H302</f>
        <v>375000</v>
      </c>
      <c r="I305" s="572"/>
      <c r="J305" s="571">
        <f>J302</f>
        <v>481250</v>
      </c>
      <c r="K305" s="572"/>
      <c r="L305" s="29">
        <f>J305/F305</f>
        <v>1.711111111111111</v>
      </c>
      <c r="M305" s="30">
        <f>J305/H305</f>
        <v>1.2833333333333334</v>
      </c>
    </row>
    <row r="306" spans="2:13" ht="42" customHeight="1" x14ac:dyDescent="0.25"/>
    <row r="307" spans="2:13" x14ac:dyDescent="0.25">
      <c r="B307" s="235" t="s">
        <v>372</v>
      </c>
      <c r="C307" s="235"/>
      <c r="D307" s="235"/>
      <c r="E307" s="235"/>
      <c r="F307" s="235"/>
    </row>
    <row r="308" spans="2:13" ht="15.75" thickBot="1" x14ac:dyDescent="0.3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</row>
    <row r="309" spans="2:13" ht="25.5" customHeight="1" x14ac:dyDescent="0.25">
      <c r="B309" s="581" t="s">
        <v>196</v>
      </c>
      <c r="C309" s="545"/>
      <c r="D309" s="545"/>
      <c r="E309" s="545"/>
      <c r="F309" s="545"/>
      <c r="G309" s="545"/>
      <c r="H309" s="546"/>
      <c r="I309" s="547" t="s">
        <v>502</v>
      </c>
      <c r="J309" s="357"/>
      <c r="K309" s="547" t="s">
        <v>613</v>
      </c>
      <c r="L309" s="357"/>
      <c r="M309" s="81" t="s">
        <v>197</v>
      </c>
    </row>
    <row r="310" spans="2:13" x14ac:dyDescent="0.25">
      <c r="B310" s="239">
        <v>1</v>
      </c>
      <c r="C310" s="240"/>
      <c r="D310" s="241"/>
      <c r="E310" s="333">
        <v>2</v>
      </c>
      <c r="F310" s="240"/>
      <c r="G310" s="240"/>
      <c r="H310" s="241"/>
      <c r="I310" s="240">
        <v>3</v>
      </c>
      <c r="J310" s="241"/>
      <c r="K310" s="333">
        <v>4</v>
      </c>
      <c r="L310" s="241"/>
      <c r="M310" s="32">
        <v>5</v>
      </c>
    </row>
    <row r="311" spans="2:13" x14ac:dyDescent="0.25">
      <c r="B311" s="127">
        <v>54</v>
      </c>
      <c r="C311" s="160"/>
      <c r="D311" s="160"/>
      <c r="E311" s="383"/>
      <c r="F311" s="384"/>
      <c r="G311" s="384"/>
      <c r="H311" s="384"/>
      <c r="I311" s="385">
        <f>I312</f>
        <v>281250</v>
      </c>
      <c r="J311" s="386"/>
      <c r="K311" s="385">
        <f>K312</f>
        <v>481250</v>
      </c>
      <c r="L311" s="577"/>
      <c r="M311" s="161">
        <f t="shared" ref="M311:M314" si="16">K311/I311</f>
        <v>1.711111111111111</v>
      </c>
    </row>
    <row r="312" spans="2:13" x14ac:dyDescent="0.25">
      <c r="B312" s="123">
        <v>544</v>
      </c>
      <c r="C312" s="158"/>
      <c r="D312" s="158"/>
      <c r="E312" s="165"/>
      <c r="F312" s="166"/>
      <c r="G312" s="166"/>
      <c r="H312" s="166"/>
      <c r="I312" s="250">
        <f>SUM(I313:J314)</f>
        <v>281250</v>
      </c>
      <c r="J312" s="251"/>
      <c r="K312" s="250">
        <f>SUM(K313:L314)</f>
        <v>481250</v>
      </c>
      <c r="L312" s="397"/>
      <c r="M312" s="51">
        <f t="shared" si="16"/>
        <v>1.711111111111111</v>
      </c>
    </row>
    <row r="313" spans="2:13" ht="25.5" customHeight="1" x14ac:dyDescent="0.25">
      <c r="B313" s="123"/>
      <c r="C313" s="158">
        <v>5443</v>
      </c>
      <c r="D313" s="158"/>
      <c r="E313" s="180" t="s">
        <v>327</v>
      </c>
      <c r="F313" s="181"/>
      <c r="G313" s="181"/>
      <c r="H313" s="181"/>
      <c r="I313" s="191">
        <v>281250</v>
      </c>
      <c r="J313" s="192"/>
      <c r="K313" s="191">
        <v>281250</v>
      </c>
      <c r="L313" s="346"/>
      <c r="M313" s="51">
        <f t="shared" si="16"/>
        <v>1</v>
      </c>
    </row>
    <row r="314" spans="2:13" ht="25.5" customHeight="1" x14ac:dyDescent="0.25">
      <c r="B314" s="123"/>
      <c r="C314" s="158">
        <v>5445</v>
      </c>
      <c r="D314" s="158"/>
      <c r="E314" s="180" t="s">
        <v>328</v>
      </c>
      <c r="F314" s="181"/>
      <c r="G314" s="181"/>
      <c r="H314" s="181"/>
      <c r="I314" s="250">
        <v>0</v>
      </c>
      <c r="J314" s="251"/>
      <c r="K314" s="250">
        <v>200000</v>
      </c>
      <c r="L314" s="397"/>
      <c r="M314" s="51" t="e">
        <f t="shared" si="16"/>
        <v>#DIV/0!</v>
      </c>
    </row>
    <row r="315" spans="2:13" ht="18" customHeight="1" x14ac:dyDescent="0.25">
      <c r="B315" s="127">
        <v>81</v>
      </c>
      <c r="C315" s="159"/>
      <c r="D315" s="159"/>
      <c r="E315" s="612"/>
      <c r="F315" s="613"/>
      <c r="G315" s="613"/>
      <c r="H315" s="613"/>
      <c r="I315" s="218">
        <f>I316</f>
        <v>301539.96000000002</v>
      </c>
      <c r="J315" s="219"/>
      <c r="K315" s="218">
        <f>K316</f>
        <v>0</v>
      </c>
      <c r="L315" s="517"/>
      <c r="M315" s="66"/>
    </row>
    <row r="316" spans="2:13" ht="18.75" customHeight="1" x14ac:dyDescent="0.25">
      <c r="B316" s="123">
        <v>818</v>
      </c>
      <c r="C316" s="158"/>
      <c r="D316" s="158"/>
      <c r="E316" s="614"/>
      <c r="F316" s="615"/>
      <c r="G316" s="615"/>
      <c r="H316" s="615"/>
      <c r="I316" s="250">
        <f>SUM(I317)</f>
        <v>301539.96000000002</v>
      </c>
      <c r="J316" s="251"/>
      <c r="K316" s="250">
        <f>SUM(K317)</f>
        <v>0</v>
      </c>
      <c r="L316" s="397"/>
      <c r="M316" s="51"/>
    </row>
    <row r="317" spans="2:13" ht="25.5" customHeight="1" x14ac:dyDescent="0.25">
      <c r="B317" s="123"/>
      <c r="C317" s="158">
        <v>8183</v>
      </c>
      <c r="D317" s="158"/>
      <c r="E317" s="180" t="s">
        <v>325</v>
      </c>
      <c r="F317" s="181"/>
      <c r="G317" s="181"/>
      <c r="H317" s="181"/>
      <c r="I317" s="182">
        <v>301539.96000000002</v>
      </c>
      <c r="J317" s="183"/>
      <c r="K317" s="182">
        <v>0</v>
      </c>
      <c r="L317" s="184"/>
      <c r="M317" s="51"/>
    </row>
    <row r="318" spans="2:13" ht="25.5" customHeight="1" x14ac:dyDescent="0.25">
      <c r="B318" s="127">
        <v>84</v>
      </c>
      <c r="C318" s="159"/>
      <c r="D318" s="159"/>
      <c r="E318" s="612"/>
      <c r="F318" s="613"/>
      <c r="G318" s="613"/>
      <c r="H318" s="613"/>
      <c r="I318" s="233">
        <f>I319</f>
        <v>0</v>
      </c>
      <c r="J318" s="234"/>
      <c r="K318" s="233">
        <f>K319</f>
        <v>151665.82</v>
      </c>
      <c r="L318" s="610"/>
      <c r="M318" s="66"/>
    </row>
    <row r="319" spans="2:13" ht="25.5" customHeight="1" x14ac:dyDescent="0.25">
      <c r="B319" s="123">
        <v>844</v>
      </c>
      <c r="C319" s="158"/>
      <c r="D319" s="158"/>
      <c r="E319" s="614"/>
      <c r="F319" s="615"/>
      <c r="G319" s="615"/>
      <c r="H319" s="615"/>
      <c r="I319" s="182">
        <f>SUM(I320)</f>
        <v>0</v>
      </c>
      <c r="J319" s="183"/>
      <c r="K319" s="182">
        <f>SUM(K320)</f>
        <v>151665.82</v>
      </c>
      <c r="L319" s="184"/>
      <c r="M319" s="51"/>
    </row>
    <row r="320" spans="2:13" ht="25.5" customHeight="1" thickBot="1" x14ac:dyDescent="0.3">
      <c r="B320" s="162"/>
      <c r="C320" s="163">
        <v>8445</v>
      </c>
      <c r="D320" s="163"/>
      <c r="E320" s="178" t="s">
        <v>323</v>
      </c>
      <c r="F320" s="179"/>
      <c r="G320" s="179"/>
      <c r="H320" s="179"/>
      <c r="I320" s="370"/>
      <c r="J320" s="371"/>
      <c r="K320" s="370">
        <v>151665.82</v>
      </c>
      <c r="L320" s="611"/>
      <c r="M320" s="164"/>
    </row>
    <row r="321" spans="1:13" ht="26.25" customHeight="1" x14ac:dyDescent="0.25">
      <c r="B321" s="33"/>
      <c r="C321" s="35"/>
      <c r="D321" s="35"/>
      <c r="E321" s="33"/>
      <c r="F321" s="33"/>
      <c r="G321" s="33"/>
      <c r="H321" s="33"/>
      <c r="I321" s="33"/>
      <c r="J321" s="33"/>
      <c r="K321" s="33"/>
      <c r="L321" s="33"/>
      <c r="M321" s="33"/>
    </row>
    <row r="322" spans="1:13" ht="30.75" customHeight="1" x14ac:dyDescent="0.25">
      <c r="B322" s="235" t="s">
        <v>373</v>
      </c>
      <c r="C322" s="235"/>
      <c r="D322" s="235"/>
      <c r="E322" s="235"/>
      <c r="F322" s="235"/>
      <c r="G322" s="235"/>
      <c r="H322" s="235"/>
    </row>
    <row r="323" spans="1:13" ht="15.75" thickBot="1" x14ac:dyDescent="0.3">
      <c r="F323" s="31"/>
      <c r="G323" s="31"/>
    </row>
    <row r="324" spans="1:13" x14ac:dyDescent="0.25">
      <c r="B324" s="37" t="s">
        <v>15</v>
      </c>
      <c r="C324" s="376" t="s">
        <v>199</v>
      </c>
      <c r="D324" s="377"/>
      <c r="E324" s="378"/>
      <c r="F324" s="336" t="s">
        <v>502</v>
      </c>
      <c r="G324" s="337"/>
      <c r="H324" s="379" t="s">
        <v>617</v>
      </c>
      <c r="I324" s="380"/>
      <c r="J324" s="379" t="s">
        <v>613</v>
      </c>
      <c r="K324" s="380"/>
      <c r="L324" s="381" t="s">
        <v>17</v>
      </c>
      <c r="M324" s="360" t="s">
        <v>18</v>
      </c>
    </row>
    <row r="325" spans="1:13" ht="26.25" customHeight="1" x14ac:dyDescent="0.25">
      <c r="B325" s="38" t="s">
        <v>19</v>
      </c>
      <c r="C325" s="343"/>
      <c r="D325" s="344"/>
      <c r="E325" s="345"/>
      <c r="F325" s="338"/>
      <c r="G325" s="339"/>
      <c r="H325" s="338"/>
      <c r="I325" s="339"/>
      <c r="J325" s="338"/>
      <c r="K325" s="339"/>
      <c r="L325" s="382"/>
      <c r="M325" s="361"/>
    </row>
    <row r="326" spans="1:13" x14ac:dyDescent="0.25">
      <c r="B326" s="39">
        <v>1</v>
      </c>
      <c r="C326" s="333">
        <v>2</v>
      </c>
      <c r="D326" s="240"/>
      <c r="E326" s="241"/>
      <c r="F326" s="333">
        <v>3</v>
      </c>
      <c r="G326" s="241"/>
      <c r="H326" s="333">
        <v>4</v>
      </c>
      <c r="I326" s="241"/>
      <c r="J326" s="333">
        <v>5</v>
      </c>
      <c r="K326" s="241"/>
      <c r="L326" s="40">
        <v>6</v>
      </c>
      <c r="M326" s="32">
        <v>7</v>
      </c>
    </row>
    <row r="327" spans="1:13" x14ac:dyDescent="0.25">
      <c r="B327" s="71">
        <v>1</v>
      </c>
      <c r="C327" s="362" t="s">
        <v>113</v>
      </c>
      <c r="D327" s="363"/>
      <c r="E327" s="364"/>
      <c r="F327" s="368">
        <v>0</v>
      </c>
      <c r="G327" s="369"/>
      <c r="H327" s="372">
        <v>0</v>
      </c>
      <c r="I327" s="373"/>
      <c r="J327" s="372">
        <v>0</v>
      </c>
      <c r="K327" s="373"/>
      <c r="L327" s="74" t="e">
        <f>J327/F327</f>
        <v>#DIV/0!</v>
      </c>
      <c r="M327" s="72" t="e">
        <f>J327/H327</f>
        <v>#DIV/0!</v>
      </c>
    </row>
    <row r="328" spans="1:13" x14ac:dyDescent="0.25">
      <c r="B328" s="69">
        <v>4</v>
      </c>
      <c r="C328" s="165" t="s">
        <v>115</v>
      </c>
      <c r="D328" s="166"/>
      <c r="E328" s="167"/>
      <c r="F328" s="250">
        <v>281250</v>
      </c>
      <c r="G328" s="251"/>
      <c r="H328" s="191">
        <v>375000</v>
      </c>
      <c r="I328" s="192"/>
      <c r="J328" s="191">
        <v>281250</v>
      </c>
      <c r="K328" s="192"/>
      <c r="L328" s="56">
        <f>J328/F328</f>
        <v>1</v>
      </c>
      <c r="M328" s="57">
        <f>J328/H328</f>
        <v>0.75</v>
      </c>
    </row>
    <row r="329" spans="1:13" x14ac:dyDescent="0.25">
      <c r="B329" s="69">
        <v>5</v>
      </c>
      <c r="C329" s="165" t="s">
        <v>116</v>
      </c>
      <c r="D329" s="166"/>
      <c r="E329" s="167"/>
      <c r="F329" s="250">
        <v>0</v>
      </c>
      <c r="G329" s="251"/>
      <c r="H329" s="191">
        <v>0</v>
      </c>
      <c r="I329" s="192"/>
      <c r="J329" s="191">
        <v>200000</v>
      </c>
      <c r="K329" s="192"/>
      <c r="L329" s="56" t="e">
        <f>J329/F329</f>
        <v>#DIV/0!</v>
      </c>
      <c r="M329" s="57" t="e">
        <f>J329/H329</f>
        <v>#DIV/0!</v>
      </c>
    </row>
    <row r="330" spans="1:13" ht="15.75" thickBot="1" x14ac:dyDescent="0.3">
      <c r="B330" s="70">
        <v>8</v>
      </c>
      <c r="C330" s="365" t="s">
        <v>119</v>
      </c>
      <c r="D330" s="366"/>
      <c r="E330" s="367"/>
      <c r="F330" s="370">
        <v>0</v>
      </c>
      <c r="G330" s="371"/>
      <c r="H330" s="374">
        <v>0</v>
      </c>
      <c r="I330" s="375"/>
      <c r="J330" s="374">
        <v>0</v>
      </c>
      <c r="K330" s="375"/>
      <c r="L330" s="75" t="e">
        <f>J330/F330</f>
        <v>#DIV/0!</v>
      </c>
      <c r="M330" s="73" t="e">
        <f>J330/H330</f>
        <v>#DIV/0!</v>
      </c>
    </row>
    <row r="331" spans="1:13" ht="22.5" customHeight="1" x14ac:dyDescent="0.25">
      <c r="B331" s="26"/>
      <c r="C331" s="26"/>
      <c r="D331" s="26"/>
      <c r="E331" s="26"/>
      <c r="F331" s="89"/>
      <c r="G331" s="89"/>
      <c r="H331" s="89"/>
      <c r="I331" s="89"/>
      <c r="J331" s="89"/>
      <c r="K331" s="89"/>
      <c r="L331" s="90"/>
      <c r="M331" s="90"/>
    </row>
    <row r="332" spans="1:13" ht="18" customHeight="1" x14ac:dyDescent="0.25">
      <c r="A332" s="355" t="s">
        <v>200</v>
      </c>
      <c r="B332" s="355"/>
      <c r="C332" s="355"/>
      <c r="D332" s="355"/>
      <c r="E332" s="355"/>
      <c r="F332" s="355"/>
      <c r="G332" s="355"/>
      <c r="H332" s="355"/>
      <c r="I332" s="355"/>
      <c r="J332" s="355"/>
      <c r="K332" s="355"/>
      <c r="L332" s="355"/>
      <c r="M332" s="355"/>
    </row>
    <row r="334" spans="1:13" x14ac:dyDescent="0.25">
      <c r="B334" s="235" t="s">
        <v>201</v>
      </c>
      <c r="C334" s="263"/>
      <c r="D334" s="263"/>
      <c r="E334" s="263"/>
      <c r="F334" s="263"/>
      <c r="G334" s="263"/>
      <c r="H334" s="263"/>
      <c r="I334" s="263"/>
      <c r="J334" s="263"/>
      <c r="K334" s="263"/>
      <c r="L334" s="263"/>
      <c r="M334" s="263"/>
    </row>
    <row r="335" spans="1:13" ht="15.75" thickBot="1" x14ac:dyDescent="0.3">
      <c r="B335" s="36"/>
      <c r="C335" s="36"/>
      <c r="D335" s="36"/>
      <c r="E335" s="36"/>
      <c r="F335" s="36"/>
      <c r="G335" s="36"/>
      <c r="H335" s="36"/>
      <c r="I335" s="33"/>
      <c r="J335" s="33"/>
      <c r="K335" s="33"/>
      <c r="L335" s="33"/>
      <c r="M335" s="33"/>
    </row>
    <row r="336" spans="1:13" ht="25.5" x14ac:dyDescent="0.25">
      <c r="A336" s="2"/>
      <c r="B336" s="358" t="s">
        <v>198</v>
      </c>
      <c r="C336" s="358"/>
      <c r="D336" s="358" t="s">
        <v>199</v>
      </c>
      <c r="E336" s="358"/>
      <c r="F336" s="358"/>
      <c r="G336" s="358"/>
      <c r="H336" s="359"/>
      <c r="I336" s="356" t="s">
        <v>617</v>
      </c>
      <c r="J336" s="357"/>
      <c r="K336" s="356" t="s">
        <v>613</v>
      </c>
      <c r="L336" s="357"/>
      <c r="M336" s="82" t="s">
        <v>677</v>
      </c>
    </row>
    <row r="337" spans="1:13" x14ac:dyDescent="0.25">
      <c r="A337" s="2"/>
      <c r="B337" s="236">
        <v>1</v>
      </c>
      <c r="C337" s="237"/>
      <c r="D337" s="237"/>
      <c r="E337" s="237"/>
      <c r="F337" s="237"/>
      <c r="G337" s="237"/>
      <c r="H337" s="238"/>
      <c r="I337" s="240">
        <v>2</v>
      </c>
      <c r="J337" s="241"/>
      <c r="K337" s="240">
        <v>3</v>
      </c>
      <c r="L337" s="241"/>
      <c r="M337" s="32">
        <v>4</v>
      </c>
    </row>
    <row r="338" spans="1:13" x14ac:dyDescent="0.25">
      <c r="A338" s="2"/>
      <c r="B338" s="166" t="s">
        <v>496</v>
      </c>
      <c r="C338" s="166"/>
      <c r="D338" s="166" t="s">
        <v>377</v>
      </c>
      <c r="E338" s="166"/>
      <c r="F338" s="166"/>
      <c r="G338" s="166"/>
      <c r="H338" s="167"/>
      <c r="I338" s="346">
        <f>I350</f>
        <v>131000</v>
      </c>
      <c r="J338" s="192"/>
      <c r="K338" s="346">
        <f>K350</f>
        <v>17368.55</v>
      </c>
      <c r="L338" s="192"/>
      <c r="M338" s="22">
        <f t="shared" ref="M338:M343" si="17">K338/I338</f>
        <v>0.13258435114503817</v>
      </c>
    </row>
    <row r="339" spans="1:13" x14ac:dyDescent="0.25">
      <c r="A339" s="2"/>
      <c r="B339" s="166" t="s">
        <v>384</v>
      </c>
      <c r="C339" s="166"/>
      <c r="D339" s="166" t="s">
        <v>202</v>
      </c>
      <c r="E339" s="166"/>
      <c r="F339" s="166"/>
      <c r="G339" s="166"/>
      <c r="H339" s="167"/>
      <c r="I339" s="346">
        <f>I367</f>
        <v>18065000</v>
      </c>
      <c r="J339" s="192"/>
      <c r="K339" s="346">
        <f>K367</f>
        <v>3925394.1000000006</v>
      </c>
      <c r="L339" s="192"/>
      <c r="M339" s="22">
        <f t="shared" si="17"/>
        <v>0.21729278162192087</v>
      </c>
    </row>
    <row r="340" spans="1:13" x14ac:dyDescent="0.25">
      <c r="A340" s="2"/>
      <c r="B340" s="166" t="s">
        <v>472</v>
      </c>
      <c r="C340" s="166"/>
      <c r="D340" s="166" t="s">
        <v>473</v>
      </c>
      <c r="E340" s="166"/>
      <c r="F340" s="166"/>
      <c r="G340" s="166"/>
      <c r="H340" s="167"/>
      <c r="I340" s="191">
        <f>I673</f>
        <v>1166000</v>
      </c>
      <c r="J340" s="192"/>
      <c r="K340" s="191">
        <f>K673</f>
        <v>371679.17</v>
      </c>
      <c r="L340" s="192"/>
      <c r="M340" s="22">
        <f t="shared" si="17"/>
        <v>0.31876429674099482</v>
      </c>
    </row>
    <row r="341" spans="1:13" x14ac:dyDescent="0.25">
      <c r="A341" s="2"/>
      <c r="B341" s="26" t="s">
        <v>486</v>
      </c>
      <c r="C341" s="26"/>
      <c r="D341" s="166" t="s">
        <v>203</v>
      </c>
      <c r="E341" s="166"/>
      <c r="F341" s="166"/>
      <c r="G341" s="166"/>
      <c r="H341" s="167"/>
      <c r="I341" s="191">
        <f>I717</f>
        <v>1339000</v>
      </c>
      <c r="J341" s="192"/>
      <c r="K341" s="191">
        <f>K717</f>
        <v>128990.05</v>
      </c>
      <c r="L341" s="192"/>
      <c r="M341" s="22">
        <f t="shared" si="17"/>
        <v>9.6333121732636293E-2</v>
      </c>
    </row>
    <row r="342" spans="1:13" x14ac:dyDescent="0.25">
      <c r="A342" s="2"/>
      <c r="B342" s="353" t="s">
        <v>495</v>
      </c>
      <c r="C342" s="353"/>
      <c r="D342" s="353" t="s">
        <v>204</v>
      </c>
      <c r="E342" s="353"/>
      <c r="F342" s="353"/>
      <c r="G342" s="353"/>
      <c r="H342" s="354"/>
      <c r="I342" s="347">
        <f>I747</f>
        <v>310000</v>
      </c>
      <c r="J342" s="348"/>
      <c r="K342" s="347">
        <f>K747</f>
        <v>74069.13</v>
      </c>
      <c r="L342" s="348"/>
      <c r="M342" s="42">
        <f t="shared" si="17"/>
        <v>0.23893267741935487</v>
      </c>
    </row>
    <row r="343" spans="1:13" ht="15.75" thickBot="1" x14ac:dyDescent="0.3">
      <c r="A343" s="2"/>
      <c r="B343" s="349" t="s">
        <v>120</v>
      </c>
      <c r="C343" s="349"/>
      <c r="D343" s="349"/>
      <c r="E343" s="349"/>
      <c r="F343" s="349"/>
      <c r="G343" s="349"/>
      <c r="H343" s="350"/>
      <c r="I343" s="351">
        <f>SUM(I338:J342)</f>
        <v>21011000</v>
      </c>
      <c r="J343" s="352"/>
      <c r="K343" s="351">
        <f>SUM(K338:L342)</f>
        <v>4517501</v>
      </c>
      <c r="L343" s="352"/>
      <c r="M343" s="43">
        <f t="shared" si="17"/>
        <v>0.21500647279996193</v>
      </c>
    </row>
    <row r="344" spans="1:13" x14ac:dyDescent="0.25"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</row>
    <row r="345" spans="1:13" x14ac:dyDescent="0.25">
      <c r="B345" s="176" t="s">
        <v>205</v>
      </c>
      <c r="C345" s="176"/>
      <c r="D345" s="176"/>
      <c r="E345" s="176"/>
      <c r="F345" s="176"/>
      <c r="G345" s="33"/>
      <c r="H345" s="33"/>
      <c r="I345" s="33"/>
      <c r="J345" s="33"/>
      <c r="K345" s="33"/>
      <c r="L345" s="33"/>
      <c r="M345" s="33"/>
    </row>
    <row r="346" spans="1:13" ht="15.75" thickBot="1" x14ac:dyDescent="0.3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</row>
    <row r="347" spans="1:13" x14ac:dyDescent="0.25">
      <c r="A347" s="2"/>
      <c r="B347" s="341" t="s">
        <v>198</v>
      </c>
      <c r="C347" s="342"/>
      <c r="D347" s="340" t="s">
        <v>199</v>
      </c>
      <c r="E347" s="341"/>
      <c r="F347" s="341"/>
      <c r="G347" s="341"/>
      <c r="H347" s="342"/>
      <c r="I347" s="336" t="s">
        <v>617</v>
      </c>
      <c r="J347" s="337"/>
      <c r="K347" s="336" t="s">
        <v>613</v>
      </c>
      <c r="L347" s="337"/>
      <c r="M347" s="334" t="s">
        <v>677</v>
      </c>
    </row>
    <row r="348" spans="1:13" ht="12" customHeight="1" x14ac:dyDescent="0.25">
      <c r="A348" s="2"/>
      <c r="B348" s="344"/>
      <c r="C348" s="345"/>
      <c r="D348" s="343"/>
      <c r="E348" s="344"/>
      <c r="F348" s="344"/>
      <c r="G348" s="344"/>
      <c r="H348" s="345"/>
      <c r="I348" s="338"/>
      <c r="J348" s="339"/>
      <c r="K348" s="338"/>
      <c r="L348" s="339"/>
      <c r="M348" s="335"/>
    </row>
    <row r="349" spans="1:13" x14ac:dyDescent="0.25">
      <c r="A349" s="2"/>
      <c r="B349" s="239">
        <v>1</v>
      </c>
      <c r="C349" s="240"/>
      <c r="D349" s="240"/>
      <c r="E349" s="240"/>
      <c r="F349" s="240"/>
      <c r="G349" s="240"/>
      <c r="H349" s="241"/>
      <c r="I349" s="333">
        <v>2</v>
      </c>
      <c r="J349" s="241"/>
      <c r="K349" s="333">
        <v>3</v>
      </c>
      <c r="L349" s="241"/>
      <c r="M349" s="47">
        <v>4</v>
      </c>
    </row>
    <row r="350" spans="1:13" x14ac:dyDescent="0.25">
      <c r="A350" s="2"/>
      <c r="B350" s="592" t="s">
        <v>375</v>
      </c>
      <c r="C350" s="593"/>
      <c r="D350" s="594" t="s">
        <v>377</v>
      </c>
      <c r="E350" s="595"/>
      <c r="F350" s="595"/>
      <c r="G350" s="595"/>
      <c r="H350" s="593"/>
      <c r="I350" s="579">
        <f>I351</f>
        <v>131000</v>
      </c>
      <c r="J350" s="580"/>
      <c r="K350" s="579">
        <f>K351</f>
        <v>17368.55</v>
      </c>
      <c r="L350" s="580"/>
      <c r="M350" s="95">
        <f t="shared" ref="M350:M356" si="18">K350/I350</f>
        <v>0.13258435114503817</v>
      </c>
    </row>
    <row r="351" spans="1:13" x14ac:dyDescent="0.25">
      <c r="A351" s="2"/>
      <c r="B351" s="290" t="s">
        <v>376</v>
      </c>
      <c r="C351" s="291"/>
      <c r="D351" s="289" t="s">
        <v>377</v>
      </c>
      <c r="E351" s="290"/>
      <c r="F351" s="290"/>
      <c r="G351" s="290"/>
      <c r="H351" s="291"/>
      <c r="I351" s="292">
        <f>I352</f>
        <v>131000</v>
      </c>
      <c r="J351" s="293"/>
      <c r="K351" s="292">
        <f>K352</f>
        <v>17368.55</v>
      </c>
      <c r="L351" s="293"/>
      <c r="M351" s="48">
        <f t="shared" si="18"/>
        <v>0.13258435114503817</v>
      </c>
    </row>
    <row r="352" spans="1:13" ht="15.75" customHeight="1" x14ac:dyDescent="0.25">
      <c r="A352" s="2"/>
      <c r="B352" s="207" t="s">
        <v>378</v>
      </c>
      <c r="C352" s="208"/>
      <c r="D352" s="201" t="s">
        <v>206</v>
      </c>
      <c r="E352" s="199"/>
      <c r="F352" s="199"/>
      <c r="G352" s="199"/>
      <c r="H352" s="200"/>
      <c r="I352" s="185">
        <f>I353+I360+I364</f>
        <v>131000</v>
      </c>
      <c r="J352" s="186"/>
      <c r="K352" s="185">
        <f>K353+K360+K364</f>
        <v>17368.55</v>
      </c>
      <c r="L352" s="186"/>
      <c r="M352" s="49">
        <f t="shared" si="18"/>
        <v>0.13258435114503817</v>
      </c>
    </row>
    <row r="353" spans="1:13" ht="16.5" customHeight="1" x14ac:dyDescent="0.25">
      <c r="A353" s="2"/>
      <c r="B353" s="187" t="s">
        <v>379</v>
      </c>
      <c r="C353" s="169"/>
      <c r="D353" s="170" t="s">
        <v>207</v>
      </c>
      <c r="E353" s="171"/>
      <c r="F353" s="171"/>
      <c r="G353" s="171"/>
      <c r="H353" s="172"/>
      <c r="I353" s="287">
        <f>I354+I356</f>
        <v>69000</v>
      </c>
      <c r="J353" s="288"/>
      <c r="K353" s="287">
        <f>K354+K356</f>
        <v>17368.55</v>
      </c>
      <c r="L353" s="288"/>
      <c r="M353" s="50">
        <f t="shared" si="18"/>
        <v>0.25171811594202897</v>
      </c>
    </row>
    <row r="354" spans="1:13" x14ac:dyDescent="0.25">
      <c r="A354" s="2"/>
      <c r="B354" s="44">
        <v>322</v>
      </c>
      <c r="C354" s="45"/>
      <c r="D354" s="175" t="s">
        <v>216</v>
      </c>
      <c r="E354" s="176"/>
      <c r="F354" s="176"/>
      <c r="G354" s="176"/>
      <c r="H354" s="177"/>
      <c r="I354" s="218">
        <v>4000</v>
      </c>
      <c r="J354" s="219"/>
      <c r="K354" s="218">
        <f>SUM(K355)</f>
        <v>0</v>
      </c>
      <c r="L354" s="219"/>
      <c r="M354" s="51">
        <f t="shared" si="18"/>
        <v>0</v>
      </c>
    </row>
    <row r="355" spans="1:13" x14ac:dyDescent="0.25">
      <c r="A355" s="2"/>
      <c r="B355" s="26">
        <v>3223</v>
      </c>
      <c r="C355" s="3"/>
      <c r="D355" s="165" t="s">
        <v>208</v>
      </c>
      <c r="E355" s="166"/>
      <c r="F355" s="166"/>
      <c r="G355" s="166"/>
      <c r="H355" s="167"/>
      <c r="I355" s="191"/>
      <c r="J355" s="192"/>
      <c r="K355" s="191">
        <v>0</v>
      </c>
      <c r="L355" s="192"/>
      <c r="M355" s="51"/>
    </row>
    <row r="356" spans="1:13" x14ac:dyDescent="0.25">
      <c r="A356" s="2"/>
      <c r="B356" s="44">
        <v>329</v>
      </c>
      <c r="C356" s="3"/>
      <c r="D356" s="175" t="s">
        <v>81</v>
      </c>
      <c r="E356" s="176"/>
      <c r="F356" s="176"/>
      <c r="G356" s="176"/>
      <c r="H356" s="177"/>
      <c r="I356" s="197">
        <v>65000</v>
      </c>
      <c r="J356" s="198"/>
      <c r="K356" s="197">
        <f>SUM(K357:L359)</f>
        <v>17368.55</v>
      </c>
      <c r="L356" s="198"/>
      <c r="M356" s="66">
        <f t="shared" si="18"/>
        <v>0.26720846153846151</v>
      </c>
    </row>
    <row r="357" spans="1:13" x14ac:dyDescent="0.25">
      <c r="A357" s="2"/>
      <c r="B357" s="26">
        <v>3291</v>
      </c>
      <c r="C357" s="34"/>
      <c r="D357" s="165" t="s">
        <v>209</v>
      </c>
      <c r="E357" s="166"/>
      <c r="F357" s="166"/>
      <c r="G357" s="166"/>
      <c r="H357" s="167"/>
      <c r="I357" s="191"/>
      <c r="J357" s="192"/>
      <c r="K357" s="191">
        <v>14248.55</v>
      </c>
      <c r="L357" s="192"/>
      <c r="M357" s="51"/>
    </row>
    <row r="358" spans="1:13" x14ac:dyDescent="0.25">
      <c r="A358" s="2"/>
      <c r="B358" s="26">
        <v>3293</v>
      </c>
      <c r="C358" s="34"/>
      <c r="D358" s="165" t="s">
        <v>78</v>
      </c>
      <c r="E358" s="166"/>
      <c r="F358" s="166"/>
      <c r="G358" s="166"/>
      <c r="H358" s="167"/>
      <c r="I358" s="191"/>
      <c r="J358" s="192"/>
      <c r="K358" s="191">
        <v>3120</v>
      </c>
      <c r="L358" s="192"/>
      <c r="M358" s="51"/>
    </row>
    <row r="359" spans="1:13" x14ac:dyDescent="0.25">
      <c r="A359" s="2"/>
      <c r="B359" s="26">
        <v>3299</v>
      </c>
      <c r="C359" s="34"/>
      <c r="D359" s="165" t="s">
        <v>210</v>
      </c>
      <c r="E359" s="166"/>
      <c r="F359" s="166"/>
      <c r="G359" s="166"/>
      <c r="H359" s="167"/>
      <c r="I359" s="191"/>
      <c r="J359" s="192"/>
      <c r="K359" s="191">
        <v>0</v>
      </c>
      <c r="L359" s="192"/>
      <c r="M359" s="51"/>
    </row>
    <row r="360" spans="1:13" x14ac:dyDescent="0.25">
      <c r="A360" s="2"/>
      <c r="B360" s="209" t="s">
        <v>380</v>
      </c>
      <c r="C360" s="172"/>
      <c r="D360" s="170" t="s">
        <v>381</v>
      </c>
      <c r="E360" s="171"/>
      <c r="F360" s="171"/>
      <c r="G360" s="171"/>
      <c r="H360" s="172"/>
      <c r="I360" s="173">
        <f>I361</f>
        <v>50000</v>
      </c>
      <c r="J360" s="174"/>
      <c r="K360" s="173">
        <f>K361</f>
        <v>0</v>
      </c>
      <c r="L360" s="174"/>
      <c r="M360" s="50">
        <f>K360/I360</f>
        <v>0</v>
      </c>
    </row>
    <row r="361" spans="1:13" x14ac:dyDescent="0.25">
      <c r="A361" s="2"/>
      <c r="B361" s="44">
        <v>323</v>
      </c>
      <c r="C361" s="46"/>
      <c r="D361" s="175" t="s">
        <v>228</v>
      </c>
      <c r="E361" s="176"/>
      <c r="F361" s="176"/>
      <c r="G361" s="176"/>
      <c r="H361" s="177"/>
      <c r="I361" s="197">
        <v>50000</v>
      </c>
      <c r="J361" s="198"/>
      <c r="K361" s="197">
        <f>SUM(K362:L363)</f>
        <v>0</v>
      </c>
      <c r="L361" s="198"/>
      <c r="M361" s="66">
        <f>K361/I361</f>
        <v>0</v>
      </c>
    </row>
    <row r="362" spans="1:13" x14ac:dyDescent="0.25">
      <c r="A362" s="2"/>
      <c r="B362" s="26">
        <v>3237</v>
      </c>
      <c r="C362" s="46"/>
      <c r="D362" s="165" t="s">
        <v>536</v>
      </c>
      <c r="E362" s="166"/>
      <c r="F362" s="166"/>
      <c r="G362" s="166"/>
      <c r="H362" s="167"/>
      <c r="I362" s="191"/>
      <c r="J362" s="192"/>
      <c r="K362" s="191">
        <v>0</v>
      </c>
      <c r="L362" s="192"/>
      <c r="M362" s="51"/>
    </row>
    <row r="363" spans="1:13" x14ac:dyDescent="0.25">
      <c r="A363" s="2"/>
      <c r="B363" s="26">
        <v>3237</v>
      </c>
      <c r="C363" s="34"/>
      <c r="D363" s="165" t="s">
        <v>537</v>
      </c>
      <c r="E363" s="166"/>
      <c r="F363" s="166"/>
      <c r="G363" s="166"/>
      <c r="H363" s="167"/>
      <c r="I363" s="191"/>
      <c r="J363" s="192"/>
      <c r="K363" s="191">
        <v>0</v>
      </c>
      <c r="L363" s="192"/>
      <c r="M363" s="51"/>
    </row>
    <row r="364" spans="1:13" ht="27.75" customHeight="1" x14ac:dyDescent="0.25">
      <c r="A364" s="2"/>
      <c r="B364" s="209" t="s">
        <v>382</v>
      </c>
      <c r="C364" s="172"/>
      <c r="D364" s="210" t="s">
        <v>383</v>
      </c>
      <c r="E364" s="187"/>
      <c r="F364" s="187"/>
      <c r="G364" s="187"/>
      <c r="H364" s="169"/>
      <c r="I364" s="173">
        <f>I365</f>
        <v>12000</v>
      </c>
      <c r="J364" s="174"/>
      <c r="K364" s="173">
        <f>K365</f>
        <v>0</v>
      </c>
      <c r="L364" s="174"/>
      <c r="M364" s="50">
        <f>K364/I364</f>
        <v>0</v>
      </c>
    </row>
    <row r="365" spans="1:13" x14ac:dyDescent="0.25">
      <c r="A365" s="2"/>
      <c r="B365" s="44">
        <v>381</v>
      </c>
      <c r="C365" s="46"/>
      <c r="D365" s="175" t="s">
        <v>50</v>
      </c>
      <c r="E365" s="176"/>
      <c r="F365" s="176"/>
      <c r="G365" s="176"/>
      <c r="H365" s="177"/>
      <c r="I365" s="197">
        <v>12000</v>
      </c>
      <c r="J365" s="198"/>
      <c r="K365" s="197">
        <f>SUM(K366)</f>
        <v>0</v>
      </c>
      <c r="L365" s="198"/>
      <c r="M365" s="66">
        <f>K365/I365</f>
        <v>0</v>
      </c>
    </row>
    <row r="366" spans="1:13" ht="25.5" customHeight="1" x14ac:dyDescent="0.25">
      <c r="A366" s="2"/>
      <c r="B366" s="26">
        <v>3811</v>
      </c>
      <c r="C366" s="34"/>
      <c r="D366" s="180" t="s">
        <v>383</v>
      </c>
      <c r="E366" s="181"/>
      <c r="F366" s="181"/>
      <c r="G366" s="181"/>
      <c r="H366" s="214"/>
      <c r="I366" s="191"/>
      <c r="J366" s="192"/>
      <c r="K366" s="191">
        <v>0</v>
      </c>
      <c r="L366" s="192"/>
      <c r="M366" s="51"/>
    </row>
    <row r="367" spans="1:13" ht="15" customHeight="1" x14ac:dyDescent="0.25">
      <c r="A367" s="2"/>
      <c r="B367" s="326" t="s">
        <v>384</v>
      </c>
      <c r="C367" s="295"/>
      <c r="D367" s="327" t="s">
        <v>202</v>
      </c>
      <c r="E367" s="328"/>
      <c r="F367" s="328"/>
      <c r="G367" s="328"/>
      <c r="H367" s="329"/>
      <c r="I367" s="330">
        <f>I368+I443+I528+I559+I575+I610+I645+I662</f>
        <v>18065000</v>
      </c>
      <c r="J367" s="331"/>
      <c r="K367" s="330">
        <f>K368+K443+K528+K559+K575+K610+K645+K662</f>
        <v>3925394.1000000006</v>
      </c>
      <c r="L367" s="331"/>
      <c r="M367" s="95">
        <f>K367/I367</f>
        <v>0.21729278162192087</v>
      </c>
    </row>
    <row r="368" spans="1:13" ht="16.5" customHeight="1" x14ac:dyDescent="0.25">
      <c r="A368" s="2"/>
      <c r="B368" s="118" t="s">
        <v>538</v>
      </c>
      <c r="C368" s="102"/>
      <c r="D368" s="242" t="s">
        <v>539</v>
      </c>
      <c r="E368" s="243"/>
      <c r="F368" s="243"/>
      <c r="G368" s="243"/>
      <c r="H368" s="244"/>
      <c r="I368" s="245">
        <f>I369+I438</f>
        <v>3134000</v>
      </c>
      <c r="J368" s="246"/>
      <c r="K368" s="245">
        <f>K369+K438</f>
        <v>1521755.6199999999</v>
      </c>
      <c r="L368" s="246"/>
      <c r="M368" s="48"/>
    </row>
    <row r="369" spans="1:13" ht="15" customHeight="1" x14ac:dyDescent="0.25">
      <c r="A369" s="2"/>
      <c r="B369" s="332" t="s">
        <v>385</v>
      </c>
      <c r="C369" s="208"/>
      <c r="D369" s="201" t="s">
        <v>386</v>
      </c>
      <c r="E369" s="199"/>
      <c r="F369" s="199"/>
      <c r="G369" s="199"/>
      <c r="H369" s="200"/>
      <c r="I369" s="185">
        <f>I370+I384+I393+I409+I419+I422+I432</f>
        <v>3064000</v>
      </c>
      <c r="J369" s="186"/>
      <c r="K369" s="185">
        <f>K370+K384+K393+K409+K422+K432</f>
        <v>1521355.6199999999</v>
      </c>
      <c r="L369" s="186"/>
      <c r="M369" s="49">
        <f>K369/I369</f>
        <v>0.49652598563968664</v>
      </c>
    </row>
    <row r="370" spans="1:13" ht="15" customHeight="1" x14ac:dyDescent="0.25">
      <c r="A370" s="2"/>
      <c r="B370" s="187" t="s">
        <v>387</v>
      </c>
      <c r="C370" s="169"/>
      <c r="D370" s="170" t="s">
        <v>53</v>
      </c>
      <c r="E370" s="171"/>
      <c r="F370" s="171"/>
      <c r="G370" s="171"/>
      <c r="H370" s="172"/>
      <c r="I370" s="193">
        <f>I371+I373+I375+I377+I382</f>
        <v>1471000</v>
      </c>
      <c r="J370" s="194"/>
      <c r="K370" s="193">
        <f>K371+K373+K375+K377+K382</f>
        <v>651812.74999999988</v>
      </c>
      <c r="L370" s="194"/>
      <c r="M370" s="50">
        <f>K370/I370</f>
        <v>0.44310859959211413</v>
      </c>
    </row>
    <row r="371" spans="1:13" x14ac:dyDescent="0.25">
      <c r="A371" s="2"/>
      <c r="B371" s="44">
        <v>311</v>
      </c>
      <c r="C371" s="45"/>
      <c r="D371" s="175" t="s">
        <v>53</v>
      </c>
      <c r="E371" s="176"/>
      <c r="F371" s="176"/>
      <c r="G371" s="176"/>
      <c r="H371" s="177"/>
      <c r="I371" s="233">
        <v>1000000</v>
      </c>
      <c r="J371" s="234"/>
      <c r="K371" s="233">
        <f>SUM(K372)</f>
        <v>517324.17</v>
      </c>
      <c r="L371" s="234"/>
      <c r="M371" s="66">
        <f>K371/I371</f>
        <v>0.51732416999999997</v>
      </c>
    </row>
    <row r="372" spans="1:13" x14ac:dyDescent="0.25">
      <c r="A372" s="2"/>
      <c r="B372" s="26">
        <v>3111</v>
      </c>
      <c r="C372" s="3"/>
      <c r="D372" s="165" t="s">
        <v>54</v>
      </c>
      <c r="E372" s="166"/>
      <c r="F372" s="166"/>
      <c r="G372" s="166"/>
      <c r="H372" s="167"/>
      <c r="I372" s="204"/>
      <c r="J372" s="205"/>
      <c r="K372" s="204">
        <v>517324.17</v>
      </c>
      <c r="L372" s="205"/>
      <c r="M372" s="51"/>
    </row>
    <row r="373" spans="1:13" x14ac:dyDescent="0.25">
      <c r="A373" s="2"/>
      <c r="B373" s="44">
        <v>312</v>
      </c>
      <c r="C373" s="3"/>
      <c r="D373" s="175" t="s">
        <v>55</v>
      </c>
      <c r="E373" s="176"/>
      <c r="F373" s="176"/>
      <c r="G373" s="176"/>
      <c r="H373" s="177"/>
      <c r="I373" s="197">
        <v>60000</v>
      </c>
      <c r="J373" s="198"/>
      <c r="K373" s="197">
        <f>SUM(K374)</f>
        <v>20854.38</v>
      </c>
      <c r="L373" s="198"/>
      <c r="M373" s="51"/>
    </row>
    <row r="374" spans="1:13" x14ac:dyDescent="0.25">
      <c r="A374" s="2"/>
      <c r="B374" s="26">
        <v>3121</v>
      </c>
      <c r="C374" s="34"/>
      <c r="D374" s="165" t="s">
        <v>55</v>
      </c>
      <c r="E374" s="166"/>
      <c r="F374" s="166"/>
      <c r="G374" s="166"/>
      <c r="H374" s="167"/>
      <c r="I374" s="204"/>
      <c r="J374" s="205"/>
      <c r="K374" s="204">
        <v>20854.38</v>
      </c>
      <c r="L374" s="205"/>
      <c r="M374" s="51"/>
    </row>
    <row r="375" spans="1:13" x14ac:dyDescent="0.25">
      <c r="A375" s="2"/>
      <c r="B375" s="44">
        <v>313</v>
      </c>
      <c r="C375" s="34"/>
      <c r="D375" s="175" t="s">
        <v>311</v>
      </c>
      <c r="E375" s="176"/>
      <c r="F375" s="176"/>
      <c r="G375" s="176"/>
      <c r="H375" s="177"/>
      <c r="I375" s="197">
        <v>190000</v>
      </c>
      <c r="J375" s="198"/>
      <c r="K375" s="197">
        <f>SUM(K376)</f>
        <v>85358.5</v>
      </c>
      <c r="L375" s="198"/>
      <c r="M375" s="66">
        <f>K375/I375</f>
        <v>0.44925526315789471</v>
      </c>
    </row>
    <row r="376" spans="1:13" x14ac:dyDescent="0.25">
      <c r="A376" s="2"/>
      <c r="B376" s="26">
        <v>3132</v>
      </c>
      <c r="C376" s="34"/>
      <c r="D376" s="215" t="s">
        <v>211</v>
      </c>
      <c r="E376" s="216"/>
      <c r="F376" s="216"/>
      <c r="G376" s="216"/>
      <c r="H376" s="217"/>
      <c r="I376" s="204"/>
      <c r="J376" s="205"/>
      <c r="K376" s="204">
        <v>85358.5</v>
      </c>
      <c r="L376" s="205"/>
      <c r="M376" s="51"/>
    </row>
    <row r="377" spans="1:13" x14ac:dyDescent="0.25">
      <c r="A377" s="2"/>
      <c r="B377" s="44">
        <v>321</v>
      </c>
      <c r="C377" s="46"/>
      <c r="D377" s="301" t="s">
        <v>522</v>
      </c>
      <c r="E377" s="302"/>
      <c r="F377" s="302"/>
      <c r="G377" s="302"/>
      <c r="H377" s="303"/>
      <c r="I377" s="231">
        <v>220000</v>
      </c>
      <c r="J377" s="232"/>
      <c r="K377" s="231">
        <f>SUM(K378:L381)</f>
        <v>27945.7</v>
      </c>
      <c r="L377" s="232"/>
      <c r="M377" s="66">
        <f>K377/I377</f>
        <v>0.12702590909090911</v>
      </c>
    </row>
    <row r="378" spans="1:13" x14ac:dyDescent="0.25">
      <c r="A378" s="2"/>
      <c r="B378" s="26">
        <v>3211</v>
      </c>
      <c r="C378" s="34"/>
      <c r="D378" s="215" t="s">
        <v>58</v>
      </c>
      <c r="E378" s="216"/>
      <c r="F378" s="216"/>
      <c r="G378" s="216"/>
      <c r="H378" s="217"/>
      <c r="I378" s="204"/>
      <c r="J378" s="205"/>
      <c r="K378" s="204">
        <v>12585.7</v>
      </c>
      <c r="L378" s="205"/>
      <c r="M378" s="51"/>
    </row>
    <row r="379" spans="1:13" x14ac:dyDescent="0.25">
      <c r="A379" s="2"/>
      <c r="B379" s="26">
        <v>3212</v>
      </c>
      <c r="C379" s="34"/>
      <c r="D379" s="215" t="s">
        <v>212</v>
      </c>
      <c r="E379" s="216"/>
      <c r="F379" s="216"/>
      <c r="G379" s="216"/>
      <c r="H379" s="217"/>
      <c r="I379" s="204"/>
      <c r="J379" s="205"/>
      <c r="K379" s="204">
        <v>5320</v>
      </c>
      <c r="L379" s="205"/>
      <c r="M379" s="51"/>
    </row>
    <row r="380" spans="1:13" x14ac:dyDescent="0.25">
      <c r="A380" s="2"/>
      <c r="B380" s="26">
        <v>3213</v>
      </c>
      <c r="C380" s="34"/>
      <c r="D380" s="215" t="s">
        <v>213</v>
      </c>
      <c r="E380" s="216"/>
      <c r="F380" s="216"/>
      <c r="G380" s="216"/>
      <c r="H380" s="217"/>
      <c r="I380" s="204"/>
      <c r="J380" s="205"/>
      <c r="K380" s="204">
        <v>6240</v>
      </c>
      <c r="L380" s="205"/>
      <c r="M380" s="51"/>
    </row>
    <row r="381" spans="1:13" ht="24.75" customHeight="1" x14ac:dyDescent="0.25">
      <c r="A381" s="2"/>
      <c r="B381" s="26">
        <v>3214</v>
      </c>
      <c r="C381" s="34"/>
      <c r="D381" s="180" t="s">
        <v>214</v>
      </c>
      <c r="E381" s="181"/>
      <c r="F381" s="181"/>
      <c r="G381" s="181"/>
      <c r="H381" s="214"/>
      <c r="I381" s="204"/>
      <c r="J381" s="205"/>
      <c r="K381" s="204">
        <v>3800</v>
      </c>
      <c r="L381" s="205"/>
      <c r="M381" s="51"/>
    </row>
    <row r="382" spans="1:13" ht="18" customHeight="1" x14ac:dyDescent="0.25">
      <c r="A382" s="2"/>
      <c r="B382" s="44">
        <v>323</v>
      </c>
      <c r="C382" s="34"/>
      <c r="D382" s="222" t="s">
        <v>228</v>
      </c>
      <c r="E382" s="223"/>
      <c r="F382" s="223"/>
      <c r="G382" s="223"/>
      <c r="H382" s="224"/>
      <c r="I382" s="197">
        <v>1000</v>
      </c>
      <c r="J382" s="198"/>
      <c r="K382" s="197">
        <f>SUM(K383)</f>
        <v>330</v>
      </c>
      <c r="L382" s="198"/>
      <c r="M382" s="66">
        <f>K382/I382</f>
        <v>0.33</v>
      </c>
    </row>
    <row r="383" spans="1:13" x14ac:dyDescent="0.25">
      <c r="A383" s="2"/>
      <c r="B383" s="26">
        <v>3236</v>
      </c>
      <c r="C383" s="34"/>
      <c r="D383" s="215" t="s">
        <v>215</v>
      </c>
      <c r="E383" s="216"/>
      <c r="F383" s="216"/>
      <c r="G383" s="216"/>
      <c r="H383" s="217"/>
      <c r="I383" s="204"/>
      <c r="J383" s="205"/>
      <c r="K383" s="204">
        <v>330</v>
      </c>
      <c r="L383" s="205"/>
      <c r="M383" s="51"/>
    </row>
    <row r="384" spans="1:13" ht="15" customHeight="1" x14ac:dyDescent="0.25">
      <c r="A384" s="2"/>
      <c r="B384" s="187" t="s">
        <v>388</v>
      </c>
      <c r="C384" s="169"/>
      <c r="D384" s="170" t="s">
        <v>216</v>
      </c>
      <c r="E384" s="171"/>
      <c r="F384" s="171"/>
      <c r="G384" s="171"/>
      <c r="H384" s="172"/>
      <c r="I384" s="173">
        <f>I385</f>
        <v>92000</v>
      </c>
      <c r="J384" s="174"/>
      <c r="K384" s="173">
        <f>K385</f>
        <v>35263.490000000005</v>
      </c>
      <c r="L384" s="174"/>
      <c r="M384" s="50">
        <f>K384/I384</f>
        <v>0.38329880434782615</v>
      </c>
    </row>
    <row r="385" spans="1:13" x14ac:dyDescent="0.25">
      <c r="A385" s="2"/>
      <c r="B385" s="44">
        <v>322</v>
      </c>
      <c r="C385" s="45"/>
      <c r="D385" s="175" t="s">
        <v>216</v>
      </c>
      <c r="E385" s="176"/>
      <c r="F385" s="176"/>
      <c r="G385" s="176"/>
      <c r="H385" s="177"/>
      <c r="I385" s="197">
        <v>92000</v>
      </c>
      <c r="J385" s="198"/>
      <c r="K385" s="197">
        <f>SUM(K386:L392)</f>
        <v>35263.490000000005</v>
      </c>
      <c r="L385" s="198"/>
      <c r="M385" s="66">
        <f>K385/I385</f>
        <v>0.38329880434782615</v>
      </c>
    </row>
    <row r="386" spans="1:13" x14ac:dyDescent="0.25">
      <c r="A386" s="2"/>
      <c r="B386" s="26">
        <v>3221</v>
      </c>
      <c r="C386" s="3"/>
      <c r="D386" s="165" t="s">
        <v>217</v>
      </c>
      <c r="E386" s="166"/>
      <c r="F386" s="166"/>
      <c r="G386" s="166"/>
      <c r="H386" s="167"/>
      <c r="I386" s="191"/>
      <c r="J386" s="192"/>
      <c r="K386" s="191">
        <v>17409.79</v>
      </c>
      <c r="L386" s="192"/>
      <c r="M386" s="51"/>
    </row>
    <row r="387" spans="1:13" x14ac:dyDescent="0.25">
      <c r="A387" s="2"/>
      <c r="B387" s="26">
        <v>3221</v>
      </c>
      <c r="C387" s="34"/>
      <c r="D387" s="165" t="s">
        <v>218</v>
      </c>
      <c r="E387" s="166"/>
      <c r="F387" s="166"/>
      <c r="G387" s="166"/>
      <c r="H387" s="167"/>
      <c r="I387" s="191"/>
      <c r="J387" s="192"/>
      <c r="K387" s="191">
        <v>191.5</v>
      </c>
      <c r="L387" s="192"/>
      <c r="M387" s="51"/>
    </row>
    <row r="388" spans="1:13" x14ac:dyDescent="0.25">
      <c r="A388" s="2"/>
      <c r="B388" s="26">
        <v>3221</v>
      </c>
      <c r="C388" s="34"/>
      <c r="D388" s="165" t="s">
        <v>219</v>
      </c>
      <c r="E388" s="166"/>
      <c r="F388" s="166"/>
      <c r="G388" s="166"/>
      <c r="H388" s="167"/>
      <c r="I388" s="191"/>
      <c r="J388" s="192"/>
      <c r="K388" s="191">
        <v>5811.52</v>
      </c>
      <c r="L388" s="192"/>
      <c r="M388" s="51"/>
    </row>
    <row r="389" spans="1:13" x14ac:dyDescent="0.25">
      <c r="A389" s="2"/>
      <c r="B389" s="26">
        <v>3223</v>
      </c>
      <c r="C389" s="34"/>
      <c r="D389" s="165" t="s">
        <v>220</v>
      </c>
      <c r="E389" s="166"/>
      <c r="F389" s="166"/>
      <c r="G389" s="166"/>
      <c r="H389" s="167"/>
      <c r="I389" s="191"/>
      <c r="J389" s="192"/>
      <c r="K389" s="191">
        <v>5492.95</v>
      </c>
      <c r="L389" s="192"/>
      <c r="M389" s="51"/>
    </row>
    <row r="390" spans="1:13" x14ac:dyDescent="0.25">
      <c r="A390" s="2"/>
      <c r="B390" s="26">
        <v>3223</v>
      </c>
      <c r="C390" s="34"/>
      <c r="D390" s="165" t="s">
        <v>208</v>
      </c>
      <c r="E390" s="166"/>
      <c r="F390" s="166"/>
      <c r="G390" s="166"/>
      <c r="H390" s="167"/>
      <c r="I390" s="191"/>
      <c r="J390" s="192"/>
      <c r="K390" s="191">
        <v>4962.2299999999996</v>
      </c>
      <c r="L390" s="192"/>
      <c r="M390" s="51"/>
    </row>
    <row r="391" spans="1:13" x14ac:dyDescent="0.25">
      <c r="A391" s="2"/>
      <c r="B391" s="26">
        <v>3225</v>
      </c>
      <c r="C391" s="34"/>
      <c r="D391" s="165" t="s">
        <v>221</v>
      </c>
      <c r="E391" s="166"/>
      <c r="F391" s="166"/>
      <c r="G391" s="166"/>
      <c r="H391" s="167"/>
      <c r="I391" s="191"/>
      <c r="J391" s="192"/>
      <c r="K391" s="191">
        <v>0</v>
      </c>
      <c r="L391" s="192"/>
      <c r="M391" s="51"/>
    </row>
    <row r="392" spans="1:13" x14ac:dyDescent="0.25">
      <c r="A392" s="2"/>
      <c r="B392" s="26">
        <v>3227</v>
      </c>
      <c r="C392" s="34"/>
      <c r="D392" s="165" t="s">
        <v>620</v>
      </c>
      <c r="E392" s="166"/>
      <c r="F392" s="166"/>
      <c r="G392" s="166"/>
      <c r="H392" s="167"/>
      <c r="I392" s="191"/>
      <c r="J392" s="192"/>
      <c r="K392" s="191">
        <v>1395.5</v>
      </c>
      <c r="L392" s="192"/>
      <c r="M392" s="51"/>
    </row>
    <row r="393" spans="1:13" ht="15" customHeight="1" x14ac:dyDescent="0.25">
      <c r="A393" s="2"/>
      <c r="B393" s="187" t="s">
        <v>389</v>
      </c>
      <c r="C393" s="169"/>
      <c r="D393" s="170" t="s">
        <v>228</v>
      </c>
      <c r="E393" s="171"/>
      <c r="F393" s="171"/>
      <c r="G393" s="171"/>
      <c r="H393" s="172"/>
      <c r="I393" s="173">
        <f>I394+I403</f>
        <v>355000</v>
      </c>
      <c r="J393" s="174"/>
      <c r="K393" s="173">
        <f>K394+K403</f>
        <v>343363.01</v>
      </c>
      <c r="L393" s="174"/>
      <c r="M393" s="50">
        <f>K393/I393</f>
        <v>0.96721974647887321</v>
      </c>
    </row>
    <row r="394" spans="1:13" x14ac:dyDescent="0.25">
      <c r="A394" s="2"/>
      <c r="B394" s="44">
        <v>323</v>
      </c>
      <c r="C394" s="45"/>
      <c r="D394" s="175" t="s">
        <v>228</v>
      </c>
      <c r="E394" s="176"/>
      <c r="F394" s="176"/>
      <c r="G394" s="176"/>
      <c r="H394" s="177"/>
      <c r="I394" s="197">
        <v>240000</v>
      </c>
      <c r="J394" s="198"/>
      <c r="K394" s="197">
        <f>SUM(K395:L402)</f>
        <v>233040.43</v>
      </c>
      <c r="L394" s="198"/>
      <c r="M394" s="66">
        <f>K394/I394</f>
        <v>0.97100179166666667</v>
      </c>
    </row>
    <row r="395" spans="1:13" x14ac:dyDescent="0.25">
      <c r="A395" s="2"/>
      <c r="B395" s="26">
        <v>3231</v>
      </c>
      <c r="C395" s="3"/>
      <c r="D395" s="215" t="s">
        <v>222</v>
      </c>
      <c r="E395" s="216"/>
      <c r="F395" s="216"/>
      <c r="G395" s="216"/>
      <c r="H395" s="217"/>
      <c r="I395" s="191"/>
      <c r="J395" s="192"/>
      <c r="K395" s="191">
        <v>58805.35</v>
      </c>
      <c r="L395" s="192"/>
      <c r="M395" s="66"/>
    </row>
    <row r="396" spans="1:13" x14ac:dyDescent="0.25">
      <c r="A396" s="2"/>
      <c r="B396" s="26">
        <v>3232</v>
      </c>
      <c r="C396" s="34"/>
      <c r="D396" s="215" t="s">
        <v>223</v>
      </c>
      <c r="E396" s="216"/>
      <c r="F396" s="216"/>
      <c r="G396" s="216"/>
      <c r="H396" s="217"/>
      <c r="I396" s="191"/>
      <c r="J396" s="192"/>
      <c r="K396" s="191">
        <v>3735</v>
      </c>
      <c r="L396" s="192"/>
      <c r="M396" s="51"/>
    </row>
    <row r="397" spans="1:13" x14ac:dyDescent="0.25">
      <c r="A397" s="2"/>
      <c r="B397" s="26">
        <v>3233</v>
      </c>
      <c r="C397" s="34"/>
      <c r="D397" s="215" t="s">
        <v>69</v>
      </c>
      <c r="E397" s="216"/>
      <c r="F397" s="216"/>
      <c r="G397" s="216"/>
      <c r="H397" s="217"/>
      <c r="I397" s="191"/>
      <c r="J397" s="192"/>
      <c r="K397" s="191">
        <v>44025</v>
      </c>
      <c r="L397" s="192"/>
      <c r="M397" s="51"/>
    </row>
    <row r="398" spans="1:13" x14ac:dyDescent="0.25">
      <c r="A398" s="2"/>
      <c r="B398" s="26">
        <v>3235</v>
      </c>
      <c r="C398" s="34"/>
      <c r="D398" s="165" t="s">
        <v>621</v>
      </c>
      <c r="E398" s="166"/>
      <c r="F398" s="166"/>
      <c r="G398" s="166"/>
      <c r="H398" s="167"/>
      <c r="I398" s="191"/>
      <c r="J398" s="192"/>
      <c r="K398" s="191">
        <v>24967.64</v>
      </c>
      <c r="L398" s="192"/>
      <c r="M398" s="51"/>
    </row>
    <row r="399" spans="1:13" x14ac:dyDescent="0.25">
      <c r="A399" s="2"/>
      <c r="B399" s="26">
        <v>3237</v>
      </c>
      <c r="C399" s="34"/>
      <c r="D399" s="215" t="s">
        <v>224</v>
      </c>
      <c r="E399" s="216"/>
      <c r="F399" s="216"/>
      <c r="G399" s="216"/>
      <c r="H399" s="217"/>
      <c r="I399" s="191"/>
      <c r="J399" s="192"/>
      <c r="K399" s="191">
        <v>37500</v>
      </c>
      <c r="L399" s="192"/>
      <c r="M399" s="51"/>
    </row>
    <row r="400" spans="1:13" x14ac:dyDescent="0.25">
      <c r="A400" s="2"/>
      <c r="B400" s="26">
        <v>3237</v>
      </c>
      <c r="C400" s="34"/>
      <c r="D400" s="215" t="s">
        <v>225</v>
      </c>
      <c r="E400" s="216"/>
      <c r="F400" s="216"/>
      <c r="G400" s="216"/>
      <c r="H400" s="217"/>
      <c r="I400" s="191"/>
      <c r="J400" s="192"/>
      <c r="K400" s="191">
        <v>29340</v>
      </c>
      <c r="L400" s="192"/>
      <c r="M400" s="51"/>
    </row>
    <row r="401" spans="1:13" x14ac:dyDescent="0.25">
      <c r="A401" s="2"/>
      <c r="B401" s="26">
        <v>3238</v>
      </c>
      <c r="C401" s="34"/>
      <c r="D401" s="215" t="s">
        <v>73</v>
      </c>
      <c r="E401" s="216"/>
      <c r="F401" s="216"/>
      <c r="G401" s="216"/>
      <c r="H401" s="217"/>
      <c r="I401" s="191"/>
      <c r="J401" s="192"/>
      <c r="K401" s="191">
        <v>4906.25</v>
      </c>
      <c r="L401" s="192"/>
      <c r="M401" s="51"/>
    </row>
    <row r="402" spans="1:13" x14ac:dyDescent="0.25">
      <c r="A402" s="2"/>
      <c r="B402" s="26">
        <v>3239</v>
      </c>
      <c r="C402" s="34"/>
      <c r="D402" s="215" t="s">
        <v>74</v>
      </c>
      <c r="E402" s="216"/>
      <c r="F402" s="216"/>
      <c r="G402" s="216"/>
      <c r="H402" s="217"/>
      <c r="I402" s="191"/>
      <c r="J402" s="192"/>
      <c r="K402" s="191">
        <v>29761.19</v>
      </c>
      <c r="L402" s="192"/>
      <c r="M402" s="51"/>
    </row>
    <row r="403" spans="1:13" x14ac:dyDescent="0.25">
      <c r="A403" s="2"/>
      <c r="B403" s="44">
        <v>329</v>
      </c>
      <c r="C403" s="34"/>
      <c r="D403" s="175" t="s">
        <v>81</v>
      </c>
      <c r="E403" s="176"/>
      <c r="F403" s="176"/>
      <c r="G403" s="176"/>
      <c r="H403" s="177"/>
      <c r="I403" s="197">
        <v>115000</v>
      </c>
      <c r="J403" s="198"/>
      <c r="K403" s="197">
        <f>SUM(K404:L408)</f>
        <v>110322.58</v>
      </c>
      <c r="L403" s="198"/>
      <c r="M403" s="66">
        <f>K403/I403</f>
        <v>0.95932678260869564</v>
      </c>
    </row>
    <row r="404" spans="1:13" x14ac:dyDescent="0.25">
      <c r="A404" s="2"/>
      <c r="B404" s="26">
        <v>3293</v>
      </c>
      <c r="C404" s="34"/>
      <c r="D404" s="215" t="s">
        <v>78</v>
      </c>
      <c r="E404" s="216"/>
      <c r="F404" s="216"/>
      <c r="G404" s="216"/>
      <c r="H404" s="217"/>
      <c r="I404" s="191"/>
      <c r="J404" s="192"/>
      <c r="K404" s="191">
        <v>34113.5</v>
      </c>
      <c r="L404" s="192"/>
      <c r="M404" s="51"/>
    </row>
    <row r="405" spans="1:13" x14ac:dyDescent="0.25">
      <c r="A405" s="2"/>
      <c r="B405" s="26">
        <v>3294</v>
      </c>
      <c r="C405" s="34"/>
      <c r="D405" s="215" t="s">
        <v>227</v>
      </c>
      <c r="E405" s="216"/>
      <c r="F405" s="216"/>
      <c r="G405" s="216"/>
      <c r="H405" s="217"/>
      <c r="I405" s="191"/>
      <c r="J405" s="192"/>
      <c r="K405" s="191">
        <v>8599.44</v>
      </c>
      <c r="L405" s="192"/>
      <c r="M405" s="51"/>
    </row>
    <row r="406" spans="1:13" x14ac:dyDescent="0.25">
      <c r="A406" s="2"/>
      <c r="B406" s="26">
        <v>3295</v>
      </c>
      <c r="C406" s="34"/>
      <c r="D406" s="215" t="s">
        <v>80</v>
      </c>
      <c r="E406" s="216"/>
      <c r="F406" s="216"/>
      <c r="G406" s="216"/>
      <c r="H406" s="217"/>
      <c r="I406" s="191"/>
      <c r="J406" s="192"/>
      <c r="K406" s="191">
        <v>67219.649999999994</v>
      </c>
      <c r="L406" s="192"/>
      <c r="M406" s="51"/>
    </row>
    <row r="407" spans="1:13" x14ac:dyDescent="0.25">
      <c r="A407" s="2"/>
      <c r="B407" s="26">
        <v>3296</v>
      </c>
      <c r="C407" s="34"/>
      <c r="D407" s="215" t="s">
        <v>226</v>
      </c>
      <c r="E407" s="216"/>
      <c r="F407" s="216"/>
      <c r="G407" s="216"/>
      <c r="H407" s="217"/>
      <c r="I407" s="191"/>
      <c r="J407" s="192"/>
      <c r="K407" s="191">
        <v>0</v>
      </c>
      <c r="L407" s="192"/>
      <c r="M407" s="51"/>
    </row>
    <row r="408" spans="1:13" x14ac:dyDescent="0.25">
      <c r="A408" s="2"/>
      <c r="B408" s="26">
        <v>3299</v>
      </c>
      <c r="C408" s="34"/>
      <c r="D408" s="215" t="s">
        <v>312</v>
      </c>
      <c r="E408" s="216"/>
      <c r="F408" s="216"/>
      <c r="G408" s="216"/>
      <c r="H408" s="217"/>
      <c r="I408" s="191"/>
      <c r="J408" s="192"/>
      <c r="K408" s="191">
        <v>389.99</v>
      </c>
      <c r="L408" s="192"/>
      <c r="M408" s="51"/>
    </row>
    <row r="409" spans="1:13" x14ac:dyDescent="0.25">
      <c r="A409" s="2"/>
      <c r="B409" s="187" t="s">
        <v>390</v>
      </c>
      <c r="C409" s="169"/>
      <c r="D409" s="170" t="s">
        <v>82</v>
      </c>
      <c r="E409" s="171"/>
      <c r="F409" s="171"/>
      <c r="G409" s="171"/>
      <c r="H409" s="172"/>
      <c r="I409" s="173">
        <f>I410+I412+I414</f>
        <v>56000</v>
      </c>
      <c r="J409" s="174"/>
      <c r="K409" s="173">
        <f>K410+K412+K414</f>
        <v>224993.24000000002</v>
      </c>
      <c r="L409" s="174"/>
      <c r="M409" s="50">
        <f>K409/I409</f>
        <v>4.0177364285714292</v>
      </c>
    </row>
    <row r="410" spans="1:13" x14ac:dyDescent="0.25">
      <c r="A410" s="2"/>
      <c r="B410" s="44">
        <v>342</v>
      </c>
      <c r="C410" s="45"/>
      <c r="D410" s="175" t="s">
        <v>523</v>
      </c>
      <c r="E410" s="176"/>
      <c r="F410" s="176"/>
      <c r="G410" s="176"/>
      <c r="H410" s="177"/>
      <c r="I410" s="218">
        <v>20000</v>
      </c>
      <c r="J410" s="219"/>
      <c r="K410" s="218">
        <f>SUM(K411)</f>
        <v>9073.01</v>
      </c>
      <c r="L410" s="219"/>
      <c r="M410" s="66">
        <f>K410/I410</f>
        <v>0.45365050000000001</v>
      </c>
    </row>
    <row r="411" spans="1:13" x14ac:dyDescent="0.25">
      <c r="A411" s="2"/>
      <c r="B411" s="26">
        <v>3423</v>
      </c>
      <c r="C411" s="45"/>
      <c r="D411" s="165" t="s">
        <v>498</v>
      </c>
      <c r="E411" s="166"/>
      <c r="F411" s="166"/>
      <c r="G411" s="166"/>
      <c r="H411" s="167"/>
      <c r="I411" s="191"/>
      <c r="J411" s="192"/>
      <c r="K411" s="250">
        <v>9073.01</v>
      </c>
      <c r="L411" s="251"/>
      <c r="M411" s="66"/>
    </row>
    <row r="412" spans="1:13" x14ac:dyDescent="0.25">
      <c r="A412" s="2"/>
      <c r="B412" s="44">
        <v>544</v>
      </c>
      <c r="C412" s="45"/>
      <c r="D412" s="175" t="s">
        <v>622</v>
      </c>
      <c r="E412" s="176"/>
      <c r="F412" s="176"/>
      <c r="G412" s="176"/>
      <c r="H412" s="177"/>
      <c r="I412" s="197">
        <f>SUM(I413)</f>
        <v>0</v>
      </c>
      <c r="J412" s="198"/>
      <c r="K412" s="197">
        <f>SUM(K413)</f>
        <v>200000</v>
      </c>
      <c r="L412" s="198"/>
      <c r="M412" s="66"/>
    </row>
    <row r="413" spans="1:13" x14ac:dyDescent="0.25">
      <c r="A413" s="2"/>
      <c r="B413" s="26">
        <v>5445</v>
      </c>
      <c r="C413" s="3"/>
      <c r="D413" s="165" t="s">
        <v>623</v>
      </c>
      <c r="E413" s="166"/>
      <c r="F413" s="166"/>
      <c r="G413" s="166"/>
      <c r="H413" s="167"/>
      <c r="I413" s="191"/>
      <c r="J413" s="192"/>
      <c r="K413" s="250">
        <v>200000</v>
      </c>
      <c r="L413" s="251"/>
      <c r="M413" s="51"/>
    </row>
    <row r="414" spans="1:13" x14ac:dyDescent="0.25">
      <c r="A414" s="2"/>
      <c r="B414" s="44">
        <v>343</v>
      </c>
      <c r="C414" s="45"/>
      <c r="D414" s="175" t="s">
        <v>231</v>
      </c>
      <c r="E414" s="176"/>
      <c r="F414" s="176"/>
      <c r="G414" s="176"/>
      <c r="H414" s="177"/>
      <c r="I414" s="197">
        <v>36000</v>
      </c>
      <c r="J414" s="198"/>
      <c r="K414" s="218">
        <f>SUM(K415:L418)</f>
        <v>15920.23</v>
      </c>
      <c r="L414" s="219"/>
      <c r="M414" s="66">
        <f>K414/I414</f>
        <v>0.44222861111111111</v>
      </c>
    </row>
    <row r="415" spans="1:13" x14ac:dyDescent="0.25">
      <c r="A415" s="2"/>
      <c r="B415" s="26">
        <v>3431</v>
      </c>
      <c r="C415" s="34"/>
      <c r="D415" s="165" t="s">
        <v>229</v>
      </c>
      <c r="E415" s="166"/>
      <c r="F415" s="166"/>
      <c r="G415" s="166"/>
      <c r="H415" s="167"/>
      <c r="I415" s="191"/>
      <c r="J415" s="192"/>
      <c r="K415" s="191">
        <v>14050.02</v>
      </c>
      <c r="L415" s="192"/>
      <c r="M415" s="51"/>
    </row>
    <row r="416" spans="1:13" x14ac:dyDescent="0.25">
      <c r="A416" s="2"/>
      <c r="B416" s="26">
        <v>3433</v>
      </c>
      <c r="C416" s="34"/>
      <c r="D416" s="165" t="s">
        <v>85</v>
      </c>
      <c r="E416" s="166"/>
      <c r="F416" s="166"/>
      <c r="G416" s="166"/>
      <c r="H416" s="167"/>
      <c r="I416" s="191"/>
      <c r="J416" s="192"/>
      <c r="K416" s="191">
        <v>0</v>
      </c>
      <c r="L416" s="192"/>
      <c r="M416" s="51"/>
    </row>
    <row r="417" spans="1:13" x14ac:dyDescent="0.25">
      <c r="A417" s="2"/>
      <c r="B417" s="26">
        <v>3434</v>
      </c>
      <c r="C417" s="34"/>
      <c r="D417" s="165" t="s">
        <v>230</v>
      </c>
      <c r="E417" s="166"/>
      <c r="F417" s="166"/>
      <c r="G417" s="166"/>
      <c r="H417" s="167"/>
      <c r="I417" s="191"/>
      <c r="J417" s="192"/>
      <c r="K417" s="191">
        <v>1870.21</v>
      </c>
      <c r="L417" s="192"/>
      <c r="M417" s="51"/>
    </row>
    <row r="418" spans="1:13" x14ac:dyDescent="0.25">
      <c r="A418" s="2"/>
      <c r="B418" s="26">
        <v>3434</v>
      </c>
      <c r="C418" s="34"/>
      <c r="D418" s="165" t="s">
        <v>231</v>
      </c>
      <c r="E418" s="166"/>
      <c r="F418" s="166"/>
      <c r="G418" s="166"/>
      <c r="H418" s="167"/>
      <c r="I418" s="191"/>
      <c r="J418" s="192"/>
      <c r="K418" s="191">
        <v>0</v>
      </c>
      <c r="L418" s="192"/>
      <c r="M418" s="51"/>
    </row>
    <row r="419" spans="1:13" x14ac:dyDescent="0.25">
      <c r="A419" s="2"/>
      <c r="B419" s="608" t="s">
        <v>632</v>
      </c>
      <c r="C419" s="609"/>
      <c r="D419" s="170" t="s">
        <v>633</v>
      </c>
      <c r="E419" s="171"/>
      <c r="F419" s="171"/>
      <c r="G419" s="171"/>
      <c r="H419" s="172"/>
      <c r="I419" s="173">
        <f>I420</f>
        <v>40000</v>
      </c>
      <c r="J419" s="174"/>
      <c r="K419" s="173">
        <f>K420</f>
        <v>0</v>
      </c>
      <c r="L419" s="174"/>
      <c r="M419" s="50"/>
    </row>
    <row r="420" spans="1:13" x14ac:dyDescent="0.25">
      <c r="A420" s="2"/>
      <c r="B420" s="122">
        <v>329</v>
      </c>
      <c r="C420" s="46"/>
      <c r="D420" s="175" t="s">
        <v>634</v>
      </c>
      <c r="E420" s="176"/>
      <c r="F420" s="176"/>
      <c r="G420" s="176"/>
      <c r="H420" s="177"/>
      <c r="I420" s="197">
        <f>SUM(I421)</f>
        <v>40000</v>
      </c>
      <c r="J420" s="198"/>
      <c r="K420" s="197">
        <f>SUM(K421)</f>
        <v>0</v>
      </c>
      <c r="L420" s="198"/>
      <c r="M420" s="66"/>
    </row>
    <row r="421" spans="1:13" x14ac:dyDescent="0.25">
      <c r="A421" s="2"/>
      <c r="B421" s="121">
        <v>3299</v>
      </c>
      <c r="C421" s="34"/>
      <c r="D421" s="165" t="s">
        <v>634</v>
      </c>
      <c r="E421" s="166"/>
      <c r="F421" s="166"/>
      <c r="G421" s="166"/>
      <c r="H421" s="167"/>
      <c r="I421" s="191">
        <v>40000</v>
      </c>
      <c r="J421" s="192"/>
      <c r="K421" s="191"/>
      <c r="L421" s="192"/>
      <c r="M421" s="51"/>
    </row>
    <row r="422" spans="1:13" ht="24.75" customHeight="1" x14ac:dyDescent="0.25">
      <c r="A422" s="2"/>
      <c r="B422" s="187" t="s">
        <v>391</v>
      </c>
      <c r="C422" s="169"/>
      <c r="D422" s="210" t="s">
        <v>233</v>
      </c>
      <c r="E422" s="187"/>
      <c r="F422" s="187"/>
      <c r="G422" s="187"/>
      <c r="H422" s="169"/>
      <c r="I422" s="173">
        <f>I423+I428+I430</f>
        <v>250000</v>
      </c>
      <c r="J422" s="174"/>
      <c r="K422" s="173">
        <f>K423+K428+K430</f>
        <v>175533.99</v>
      </c>
      <c r="L422" s="174"/>
      <c r="M422" s="50">
        <f>K422/I422</f>
        <v>0.70213596</v>
      </c>
    </row>
    <row r="423" spans="1:13" x14ac:dyDescent="0.25">
      <c r="A423" s="2"/>
      <c r="B423" s="44">
        <v>422</v>
      </c>
      <c r="C423" s="45"/>
      <c r="D423" s="175" t="s">
        <v>532</v>
      </c>
      <c r="E423" s="176"/>
      <c r="F423" s="176"/>
      <c r="G423" s="176"/>
      <c r="H423" s="177"/>
      <c r="I423" s="197">
        <v>40000</v>
      </c>
      <c r="J423" s="198"/>
      <c r="K423" s="197">
        <f>SUM(K424:L427)</f>
        <v>25428.989999999998</v>
      </c>
      <c r="L423" s="198"/>
      <c r="M423" s="66">
        <f>K423/I423</f>
        <v>0.63572474999999995</v>
      </c>
    </row>
    <row r="424" spans="1:13" x14ac:dyDescent="0.25">
      <c r="A424" s="2"/>
      <c r="B424" s="26">
        <v>4221</v>
      </c>
      <c r="C424" s="3"/>
      <c r="D424" s="165" t="s">
        <v>234</v>
      </c>
      <c r="E424" s="166"/>
      <c r="F424" s="166"/>
      <c r="G424" s="166"/>
      <c r="H424" s="167"/>
      <c r="I424" s="191"/>
      <c r="J424" s="192"/>
      <c r="K424" s="191">
        <v>16598.75</v>
      </c>
      <c r="L424" s="192"/>
      <c r="M424" s="51"/>
    </row>
    <row r="425" spans="1:13" x14ac:dyDescent="0.25">
      <c r="A425" s="2"/>
      <c r="B425" s="26">
        <v>4221</v>
      </c>
      <c r="C425" s="34"/>
      <c r="D425" s="165" t="s">
        <v>235</v>
      </c>
      <c r="E425" s="166"/>
      <c r="F425" s="166"/>
      <c r="G425" s="166"/>
      <c r="H425" s="167"/>
      <c r="I425" s="191"/>
      <c r="J425" s="192"/>
      <c r="K425" s="191">
        <v>2131.2399999999998</v>
      </c>
      <c r="L425" s="192"/>
      <c r="M425" s="51"/>
    </row>
    <row r="426" spans="1:13" x14ac:dyDescent="0.25">
      <c r="A426" s="2"/>
      <c r="B426" s="26">
        <v>4222</v>
      </c>
      <c r="C426" s="34"/>
      <c r="D426" s="165" t="s">
        <v>236</v>
      </c>
      <c r="E426" s="166"/>
      <c r="F426" s="166"/>
      <c r="G426" s="166"/>
      <c r="H426" s="167"/>
      <c r="I426" s="191"/>
      <c r="J426" s="192"/>
      <c r="K426" s="191">
        <v>6699</v>
      </c>
      <c r="L426" s="192"/>
      <c r="M426" s="51"/>
    </row>
    <row r="427" spans="1:13" x14ac:dyDescent="0.25">
      <c r="A427" s="2"/>
      <c r="B427" s="26">
        <v>4223</v>
      </c>
      <c r="C427" s="34"/>
      <c r="D427" s="165" t="s">
        <v>237</v>
      </c>
      <c r="E427" s="166"/>
      <c r="F427" s="166"/>
      <c r="G427" s="166"/>
      <c r="H427" s="167"/>
      <c r="I427" s="191"/>
      <c r="J427" s="192"/>
      <c r="K427" s="191">
        <v>0</v>
      </c>
      <c r="L427" s="192"/>
      <c r="M427" s="51"/>
    </row>
    <row r="428" spans="1:13" x14ac:dyDescent="0.25">
      <c r="A428" s="2"/>
      <c r="B428" s="44">
        <v>423</v>
      </c>
      <c r="C428" s="46"/>
      <c r="D428" s="175" t="s">
        <v>533</v>
      </c>
      <c r="E428" s="176"/>
      <c r="F428" s="176"/>
      <c r="G428" s="176"/>
      <c r="H428" s="177"/>
      <c r="I428" s="197">
        <v>160000</v>
      </c>
      <c r="J428" s="198"/>
      <c r="K428" s="197">
        <f>SUM(K429)</f>
        <v>144730</v>
      </c>
      <c r="L428" s="198"/>
      <c r="M428" s="66"/>
    </row>
    <row r="429" spans="1:13" x14ac:dyDescent="0.25">
      <c r="A429" s="2"/>
      <c r="B429" s="26">
        <v>4231</v>
      </c>
      <c r="C429" s="34"/>
      <c r="D429" s="165" t="s">
        <v>624</v>
      </c>
      <c r="E429" s="166"/>
      <c r="F429" s="166"/>
      <c r="G429" s="166"/>
      <c r="H429" s="167"/>
      <c r="I429" s="191"/>
      <c r="J429" s="192"/>
      <c r="K429" s="191">
        <v>144730</v>
      </c>
      <c r="L429" s="192"/>
      <c r="M429" s="51"/>
    </row>
    <row r="430" spans="1:13" x14ac:dyDescent="0.25">
      <c r="A430" s="2"/>
      <c r="B430" s="44">
        <v>426</v>
      </c>
      <c r="C430" s="34"/>
      <c r="D430" s="175" t="s">
        <v>535</v>
      </c>
      <c r="E430" s="176"/>
      <c r="F430" s="176"/>
      <c r="G430" s="176"/>
      <c r="H430" s="177"/>
      <c r="I430" s="197">
        <v>50000</v>
      </c>
      <c r="J430" s="198"/>
      <c r="K430" s="197">
        <f>SUM(K431)</f>
        <v>5375</v>
      </c>
      <c r="L430" s="198"/>
      <c r="M430" s="66">
        <f>K430/I430</f>
        <v>0.1075</v>
      </c>
    </row>
    <row r="431" spans="1:13" x14ac:dyDescent="0.25">
      <c r="A431" s="2"/>
      <c r="B431" s="26">
        <v>4262</v>
      </c>
      <c r="C431" s="34"/>
      <c r="D431" s="165" t="s">
        <v>238</v>
      </c>
      <c r="E431" s="166"/>
      <c r="F431" s="166"/>
      <c r="G431" s="166"/>
      <c r="H431" s="167"/>
      <c r="I431" s="191"/>
      <c r="J431" s="192"/>
      <c r="K431" s="191">
        <v>5375</v>
      </c>
      <c r="L431" s="192"/>
      <c r="M431" s="51"/>
    </row>
    <row r="432" spans="1:13" ht="24.75" customHeight="1" x14ac:dyDescent="0.25">
      <c r="A432" s="2"/>
      <c r="B432" s="187" t="s">
        <v>635</v>
      </c>
      <c r="C432" s="169"/>
      <c r="D432" s="170" t="s">
        <v>636</v>
      </c>
      <c r="E432" s="171"/>
      <c r="F432" s="171"/>
      <c r="G432" s="171"/>
      <c r="H432" s="172"/>
      <c r="I432" s="195">
        <f>I433+I435</f>
        <v>800000</v>
      </c>
      <c r="J432" s="196"/>
      <c r="K432" s="195">
        <f>K433+K435</f>
        <v>90389.14</v>
      </c>
      <c r="L432" s="196"/>
      <c r="M432" s="50">
        <f>K432/I432</f>
        <v>0.112986425</v>
      </c>
    </row>
    <row r="433" spans="1:13" x14ac:dyDescent="0.25">
      <c r="A433" s="2"/>
      <c r="B433" s="44">
        <v>323</v>
      </c>
      <c r="C433" s="45"/>
      <c r="D433" s="301" t="s">
        <v>228</v>
      </c>
      <c r="E433" s="302"/>
      <c r="F433" s="302"/>
      <c r="G433" s="302"/>
      <c r="H433" s="303"/>
      <c r="I433" s="231">
        <v>600000</v>
      </c>
      <c r="J433" s="232"/>
      <c r="K433" s="231">
        <f>SUM(K434)</f>
        <v>90389.14</v>
      </c>
      <c r="L433" s="232"/>
      <c r="M433" s="51">
        <f>K433/I433</f>
        <v>0.15064856666666668</v>
      </c>
    </row>
    <row r="434" spans="1:13" x14ac:dyDescent="0.25">
      <c r="A434" s="2"/>
      <c r="B434" s="26">
        <v>3232</v>
      </c>
      <c r="C434" s="3"/>
      <c r="D434" s="215" t="s">
        <v>347</v>
      </c>
      <c r="E434" s="216"/>
      <c r="F434" s="216"/>
      <c r="G434" s="216"/>
      <c r="H434" s="217"/>
      <c r="I434" s="204"/>
      <c r="J434" s="205"/>
      <c r="K434" s="204">
        <v>90389.14</v>
      </c>
      <c r="L434" s="205"/>
      <c r="M434" s="51"/>
    </row>
    <row r="435" spans="1:13" x14ac:dyDescent="0.25">
      <c r="A435" s="2"/>
      <c r="B435" s="44">
        <v>451</v>
      </c>
      <c r="C435" s="46"/>
      <c r="D435" s="301" t="s">
        <v>109</v>
      </c>
      <c r="E435" s="302"/>
      <c r="F435" s="302"/>
      <c r="G435" s="302"/>
      <c r="H435" s="303"/>
      <c r="I435" s="231">
        <v>200000</v>
      </c>
      <c r="J435" s="232"/>
      <c r="K435" s="231">
        <f>SUM(K436:L437)</f>
        <v>0</v>
      </c>
      <c r="L435" s="232"/>
      <c r="M435" s="51">
        <f>K435/I435</f>
        <v>0</v>
      </c>
    </row>
    <row r="436" spans="1:13" x14ac:dyDescent="0.25">
      <c r="A436" s="2"/>
      <c r="B436" s="26">
        <v>4511</v>
      </c>
      <c r="C436" s="34"/>
      <c r="D436" s="215" t="s">
        <v>240</v>
      </c>
      <c r="E436" s="216"/>
      <c r="F436" s="216"/>
      <c r="G436" s="216"/>
      <c r="H436" s="217"/>
      <c r="I436" s="204"/>
      <c r="J436" s="205"/>
      <c r="K436" s="204">
        <v>0</v>
      </c>
      <c r="L436" s="205"/>
      <c r="M436" s="51"/>
    </row>
    <row r="437" spans="1:13" x14ac:dyDescent="0.25">
      <c r="A437" s="2"/>
      <c r="B437" s="26">
        <v>4511</v>
      </c>
      <c r="C437" s="34"/>
      <c r="D437" s="215" t="s">
        <v>241</v>
      </c>
      <c r="E437" s="216"/>
      <c r="F437" s="216"/>
      <c r="G437" s="216"/>
      <c r="H437" s="217"/>
      <c r="I437" s="204"/>
      <c r="J437" s="205"/>
      <c r="K437" s="204">
        <v>0</v>
      </c>
      <c r="L437" s="205"/>
      <c r="M437" s="51"/>
    </row>
    <row r="438" spans="1:13" ht="14.25" customHeight="1" x14ac:dyDescent="0.25">
      <c r="A438" s="2"/>
      <c r="B438" s="317" t="s">
        <v>392</v>
      </c>
      <c r="C438" s="318"/>
      <c r="D438" s="319" t="s">
        <v>393</v>
      </c>
      <c r="E438" s="320"/>
      <c r="F438" s="320"/>
      <c r="G438" s="320"/>
      <c r="H438" s="321"/>
      <c r="I438" s="322">
        <f>I439</f>
        <v>70000</v>
      </c>
      <c r="J438" s="323"/>
      <c r="K438" s="324">
        <f>K439</f>
        <v>400</v>
      </c>
      <c r="L438" s="325"/>
      <c r="M438" s="49">
        <f>K438/I438</f>
        <v>5.7142857142857143E-3</v>
      </c>
    </row>
    <row r="439" spans="1:13" x14ac:dyDescent="0.25">
      <c r="A439" s="2"/>
      <c r="B439" s="187" t="s">
        <v>394</v>
      </c>
      <c r="C439" s="169"/>
      <c r="D439" s="170" t="s">
        <v>395</v>
      </c>
      <c r="E439" s="171"/>
      <c r="F439" s="171"/>
      <c r="G439" s="171"/>
      <c r="H439" s="172"/>
      <c r="I439" s="193">
        <f>I440</f>
        <v>70000</v>
      </c>
      <c r="J439" s="194"/>
      <c r="K439" s="195">
        <f>K440</f>
        <v>400</v>
      </c>
      <c r="L439" s="196"/>
      <c r="M439" s="51">
        <f>K439/I439</f>
        <v>5.7142857142857143E-3</v>
      </c>
    </row>
    <row r="440" spans="1:13" x14ac:dyDescent="0.25">
      <c r="A440" s="2"/>
      <c r="B440" s="44">
        <v>381</v>
      </c>
      <c r="C440" s="45"/>
      <c r="D440" s="175" t="s">
        <v>242</v>
      </c>
      <c r="E440" s="176"/>
      <c r="F440" s="176"/>
      <c r="G440" s="176"/>
      <c r="H440" s="177"/>
      <c r="I440" s="233">
        <v>70000</v>
      </c>
      <c r="J440" s="234"/>
      <c r="K440" s="231">
        <f>SUM(K441:L442)</f>
        <v>400</v>
      </c>
      <c r="L440" s="232"/>
      <c r="M440" s="51">
        <f t="shared" ref="M440:M514" si="19">K440/I440</f>
        <v>5.7142857142857143E-3</v>
      </c>
    </row>
    <row r="441" spans="1:13" x14ac:dyDescent="0.25">
      <c r="A441" s="2"/>
      <c r="B441" s="26">
        <v>3811</v>
      </c>
      <c r="C441" s="3"/>
      <c r="D441" s="165" t="s">
        <v>50</v>
      </c>
      <c r="E441" s="166"/>
      <c r="F441" s="166"/>
      <c r="G441" s="166"/>
      <c r="H441" s="167"/>
      <c r="I441" s="204"/>
      <c r="J441" s="205"/>
      <c r="K441" s="204">
        <v>400</v>
      </c>
      <c r="L441" s="205"/>
      <c r="M441" s="51"/>
    </row>
    <row r="442" spans="1:13" x14ac:dyDescent="0.25">
      <c r="A442" s="2"/>
      <c r="B442" s="26">
        <v>3811</v>
      </c>
      <c r="C442" s="34"/>
      <c r="D442" s="165" t="s">
        <v>243</v>
      </c>
      <c r="E442" s="166"/>
      <c r="F442" s="166"/>
      <c r="G442" s="166"/>
      <c r="H442" s="167"/>
      <c r="I442" s="204"/>
      <c r="J442" s="205"/>
      <c r="K442" s="204">
        <v>0</v>
      </c>
      <c r="L442" s="205"/>
      <c r="M442" s="51"/>
    </row>
    <row r="443" spans="1:13" x14ac:dyDescent="0.25">
      <c r="A443" s="2"/>
      <c r="B443" s="225" t="s">
        <v>540</v>
      </c>
      <c r="C443" s="226"/>
      <c r="D443" s="227" t="s">
        <v>541</v>
      </c>
      <c r="E443" s="228"/>
      <c r="F443" s="228"/>
      <c r="G443" s="228"/>
      <c r="H443" s="226"/>
      <c r="I443" s="299">
        <f>I444+I454+I467+I482+I491+I504+I518+I524</f>
        <v>8840000</v>
      </c>
      <c r="J443" s="300"/>
      <c r="K443" s="299">
        <f>K444+K454+K467+K482+K491+K504+K518+K524</f>
        <v>1349501.9500000002</v>
      </c>
      <c r="L443" s="300"/>
      <c r="M443" s="48"/>
    </row>
    <row r="444" spans="1:13" x14ac:dyDescent="0.25">
      <c r="A444" s="2"/>
      <c r="B444" s="199" t="s">
        <v>396</v>
      </c>
      <c r="C444" s="200"/>
      <c r="D444" s="201" t="s">
        <v>247</v>
      </c>
      <c r="E444" s="199"/>
      <c r="F444" s="199"/>
      <c r="G444" s="199"/>
      <c r="H444" s="200"/>
      <c r="I444" s="285">
        <f>I445+I451</f>
        <v>750000</v>
      </c>
      <c r="J444" s="286"/>
      <c r="K444" s="285">
        <f>K445+K451</f>
        <v>279078.5</v>
      </c>
      <c r="L444" s="286"/>
      <c r="M444" s="49">
        <f t="shared" si="19"/>
        <v>0.37210466666666664</v>
      </c>
    </row>
    <row r="445" spans="1:13" x14ac:dyDescent="0.25">
      <c r="A445" s="2"/>
      <c r="B445" s="187" t="s">
        <v>397</v>
      </c>
      <c r="C445" s="169"/>
      <c r="D445" s="170" t="s">
        <v>399</v>
      </c>
      <c r="E445" s="171"/>
      <c r="F445" s="171"/>
      <c r="G445" s="171"/>
      <c r="H445" s="172"/>
      <c r="I445" s="193">
        <f>I446+I449</f>
        <v>650000</v>
      </c>
      <c r="J445" s="194"/>
      <c r="K445" s="193">
        <f>K446+K449</f>
        <v>279078.5</v>
      </c>
      <c r="L445" s="194"/>
      <c r="M445" s="50">
        <f t="shared" si="19"/>
        <v>0.42935153846153845</v>
      </c>
    </row>
    <row r="446" spans="1:13" x14ac:dyDescent="0.25">
      <c r="A446" s="2"/>
      <c r="B446" s="44">
        <v>322</v>
      </c>
      <c r="C446" s="45"/>
      <c r="D446" s="175" t="s">
        <v>216</v>
      </c>
      <c r="E446" s="176"/>
      <c r="F446" s="176"/>
      <c r="G446" s="176"/>
      <c r="H446" s="177"/>
      <c r="I446" s="233">
        <v>600000</v>
      </c>
      <c r="J446" s="234"/>
      <c r="K446" s="233">
        <f>SUM(K447:L448)</f>
        <v>279078.5</v>
      </c>
      <c r="L446" s="234"/>
      <c r="M446" s="66">
        <f t="shared" si="19"/>
        <v>0.46513083333333333</v>
      </c>
    </row>
    <row r="447" spans="1:13" x14ac:dyDescent="0.25">
      <c r="A447" s="2"/>
      <c r="B447" s="26">
        <v>3223</v>
      </c>
      <c r="C447" s="3"/>
      <c r="D447" s="165" t="s">
        <v>244</v>
      </c>
      <c r="E447" s="166"/>
      <c r="F447" s="166"/>
      <c r="G447" s="166"/>
      <c r="H447" s="167"/>
      <c r="I447" s="204"/>
      <c r="J447" s="205"/>
      <c r="K447" s="204">
        <v>204078.5</v>
      </c>
      <c r="L447" s="205"/>
      <c r="M447" s="51"/>
    </row>
    <row r="448" spans="1:13" x14ac:dyDescent="0.25">
      <c r="A448" s="2"/>
      <c r="B448" s="26">
        <v>3224</v>
      </c>
      <c r="C448" s="34"/>
      <c r="D448" s="165" t="s">
        <v>245</v>
      </c>
      <c r="E448" s="166"/>
      <c r="F448" s="166"/>
      <c r="G448" s="166"/>
      <c r="H448" s="167"/>
      <c r="I448" s="204"/>
      <c r="J448" s="205"/>
      <c r="K448" s="204">
        <v>75000</v>
      </c>
      <c r="L448" s="205"/>
      <c r="M448" s="51"/>
    </row>
    <row r="449" spans="1:13" x14ac:dyDescent="0.25">
      <c r="A449" s="2"/>
      <c r="B449" s="44">
        <v>323</v>
      </c>
      <c r="C449" s="34"/>
      <c r="D449" s="175" t="s">
        <v>228</v>
      </c>
      <c r="E449" s="176"/>
      <c r="F449" s="176"/>
      <c r="G449" s="176"/>
      <c r="H449" s="177"/>
      <c r="I449" s="197">
        <v>50000</v>
      </c>
      <c r="J449" s="198"/>
      <c r="K449" s="197">
        <f>SUM(K450)</f>
        <v>0</v>
      </c>
      <c r="L449" s="198"/>
      <c r="M449" s="66">
        <f t="shared" si="19"/>
        <v>0</v>
      </c>
    </row>
    <row r="450" spans="1:13" x14ac:dyDescent="0.25">
      <c r="A450" s="2"/>
      <c r="B450" s="26">
        <v>3232</v>
      </c>
      <c r="C450" s="34"/>
      <c r="D450" s="165" t="s">
        <v>246</v>
      </c>
      <c r="E450" s="166"/>
      <c r="F450" s="166"/>
      <c r="G450" s="166"/>
      <c r="H450" s="167"/>
      <c r="I450" s="204"/>
      <c r="J450" s="205"/>
      <c r="K450" s="204">
        <v>0</v>
      </c>
      <c r="L450" s="205"/>
      <c r="M450" s="51"/>
    </row>
    <row r="451" spans="1:13" ht="29.25" customHeight="1" x14ac:dyDescent="0.25">
      <c r="A451" s="2"/>
      <c r="B451" s="187" t="s">
        <v>398</v>
      </c>
      <c r="C451" s="169"/>
      <c r="D451" s="188" t="s">
        <v>400</v>
      </c>
      <c r="E451" s="189"/>
      <c r="F451" s="189"/>
      <c r="G451" s="189"/>
      <c r="H451" s="190"/>
      <c r="I451" s="195">
        <f>I452</f>
        <v>100000</v>
      </c>
      <c r="J451" s="196"/>
      <c r="K451" s="195">
        <f>K452</f>
        <v>0</v>
      </c>
      <c r="L451" s="196"/>
      <c r="M451" s="50">
        <f t="shared" si="19"/>
        <v>0</v>
      </c>
    </row>
    <row r="452" spans="1:13" x14ac:dyDescent="0.25">
      <c r="A452" s="2"/>
      <c r="B452" s="44">
        <v>421</v>
      </c>
      <c r="C452" s="45"/>
      <c r="D452" s="175" t="s">
        <v>531</v>
      </c>
      <c r="E452" s="176"/>
      <c r="F452" s="176"/>
      <c r="G452" s="176"/>
      <c r="H452" s="177"/>
      <c r="I452" s="231">
        <v>100000</v>
      </c>
      <c r="J452" s="232"/>
      <c r="K452" s="231">
        <f>SUM(K453)</f>
        <v>0</v>
      </c>
      <c r="L452" s="232"/>
      <c r="M452" s="66">
        <f t="shared" si="19"/>
        <v>0</v>
      </c>
    </row>
    <row r="453" spans="1:13" x14ac:dyDescent="0.25">
      <c r="A453" s="2"/>
      <c r="B453" s="26">
        <v>4214</v>
      </c>
      <c r="C453" s="3"/>
      <c r="D453" s="165" t="s">
        <v>248</v>
      </c>
      <c r="E453" s="166"/>
      <c r="F453" s="166"/>
      <c r="G453" s="166"/>
      <c r="H453" s="167"/>
      <c r="I453" s="204"/>
      <c r="J453" s="205"/>
      <c r="K453" s="204">
        <v>0</v>
      </c>
      <c r="L453" s="205"/>
      <c r="M453" s="51"/>
    </row>
    <row r="454" spans="1:13" x14ac:dyDescent="0.25">
      <c r="A454" s="2"/>
      <c r="B454" s="199" t="s">
        <v>401</v>
      </c>
      <c r="C454" s="200"/>
      <c r="D454" s="201" t="s">
        <v>253</v>
      </c>
      <c r="E454" s="199"/>
      <c r="F454" s="199"/>
      <c r="G454" s="199"/>
      <c r="H454" s="200"/>
      <c r="I454" s="202">
        <f>I455+I461</f>
        <v>2600000</v>
      </c>
      <c r="J454" s="203"/>
      <c r="K454" s="185">
        <f>K455+K461</f>
        <v>235166.88</v>
      </c>
      <c r="L454" s="186"/>
      <c r="M454" s="49">
        <f t="shared" si="19"/>
        <v>9.0448799999999996E-2</v>
      </c>
    </row>
    <row r="455" spans="1:13" x14ac:dyDescent="0.25">
      <c r="A455" s="2"/>
      <c r="B455" s="187" t="s">
        <v>402</v>
      </c>
      <c r="C455" s="169"/>
      <c r="D455" s="170" t="s">
        <v>249</v>
      </c>
      <c r="E455" s="171"/>
      <c r="F455" s="171"/>
      <c r="G455" s="171"/>
      <c r="H455" s="172"/>
      <c r="I455" s="195">
        <f>I456+I459</f>
        <v>1800000</v>
      </c>
      <c r="J455" s="196"/>
      <c r="K455" s="195">
        <f>K456+K459</f>
        <v>145791.88</v>
      </c>
      <c r="L455" s="196"/>
      <c r="M455" s="50">
        <f t="shared" si="19"/>
        <v>8.0995488888888897E-2</v>
      </c>
    </row>
    <row r="456" spans="1:13" x14ac:dyDescent="0.25">
      <c r="A456" s="2"/>
      <c r="B456" s="44">
        <v>322</v>
      </c>
      <c r="C456" s="45"/>
      <c r="D456" s="175" t="s">
        <v>57</v>
      </c>
      <c r="E456" s="176"/>
      <c r="F456" s="176"/>
      <c r="G456" s="176"/>
      <c r="H456" s="177"/>
      <c r="I456" s="231">
        <v>300000</v>
      </c>
      <c r="J456" s="232"/>
      <c r="K456" s="233">
        <f>SUM(K457:L458)</f>
        <v>0</v>
      </c>
      <c r="L456" s="234"/>
      <c r="M456" s="66">
        <f t="shared" si="19"/>
        <v>0</v>
      </c>
    </row>
    <row r="457" spans="1:13" ht="25.5" customHeight="1" x14ac:dyDescent="0.25">
      <c r="A457" s="2"/>
      <c r="B457" s="26">
        <v>3224</v>
      </c>
      <c r="C457" s="3"/>
      <c r="D457" s="180" t="s">
        <v>250</v>
      </c>
      <c r="E457" s="181"/>
      <c r="F457" s="181"/>
      <c r="G457" s="181"/>
      <c r="H457" s="214"/>
      <c r="I457" s="204"/>
      <c r="J457" s="205"/>
      <c r="K457" s="204">
        <v>0</v>
      </c>
      <c r="L457" s="205"/>
      <c r="M457" s="51"/>
    </row>
    <row r="458" spans="1:13" x14ac:dyDescent="0.25">
      <c r="A458" s="2"/>
      <c r="B458" s="26">
        <v>3225</v>
      </c>
      <c r="C458" s="34"/>
      <c r="D458" s="165" t="s">
        <v>251</v>
      </c>
      <c r="E458" s="166"/>
      <c r="F458" s="166"/>
      <c r="G458" s="166"/>
      <c r="H458" s="167"/>
      <c r="I458" s="204"/>
      <c r="J458" s="205"/>
      <c r="K458" s="204">
        <v>0</v>
      </c>
      <c r="L458" s="205"/>
      <c r="M458" s="51"/>
    </row>
    <row r="459" spans="1:13" x14ac:dyDescent="0.25">
      <c r="A459" s="2"/>
      <c r="B459" s="44">
        <v>323</v>
      </c>
      <c r="C459" s="34"/>
      <c r="D459" s="175" t="s">
        <v>228</v>
      </c>
      <c r="E459" s="176"/>
      <c r="F459" s="176"/>
      <c r="G459" s="176"/>
      <c r="H459" s="177"/>
      <c r="I459" s="197">
        <v>1500000</v>
      </c>
      <c r="J459" s="198"/>
      <c r="K459" s="197">
        <f>SUM(K460)</f>
        <v>145791.88</v>
      </c>
      <c r="L459" s="198"/>
      <c r="M459" s="66">
        <f t="shared" si="19"/>
        <v>9.7194586666666666E-2</v>
      </c>
    </row>
    <row r="460" spans="1:13" x14ac:dyDescent="0.25">
      <c r="A460" s="2"/>
      <c r="B460" s="26">
        <v>3232</v>
      </c>
      <c r="C460" s="34"/>
      <c r="D460" s="165" t="s">
        <v>252</v>
      </c>
      <c r="E460" s="166"/>
      <c r="F460" s="166"/>
      <c r="G460" s="166"/>
      <c r="H460" s="167"/>
      <c r="I460" s="204"/>
      <c r="J460" s="205"/>
      <c r="K460" s="204">
        <v>145791.88</v>
      </c>
      <c r="L460" s="205"/>
      <c r="M460" s="51"/>
    </row>
    <row r="461" spans="1:13" ht="27.75" customHeight="1" x14ac:dyDescent="0.25">
      <c r="A461" s="2"/>
      <c r="B461" s="187" t="s">
        <v>403</v>
      </c>
      <c r="C461" s="169"/>
      <c r="D461" s="306" t="s">
        <v>637</v>
      </c>
      <c r="E461" s="252"/>
      <c r="F461" s="252"/>
      <c r="G461" s="252"/>
      <c r="H461" s="253"/>
      <c r="I461" s="193">
        <f>I462+I464</f>
        <v>800000</v>
      </c>
      <c r="J461" s="194"/>
      <c r="K461" s="195">
        <f>K462+K464</f>
        <v>89375</v>
      </c>
      <c r="L461" s="196"/>
      <c r="M461" s="50">
        <f t="shared" si="19"/>
        <v>0.11171875000000001</v>
      </c>
    </row>
    <row r="462" spans="1:13" x14ac:dyDescent="0.25">
      <c r="A462" s="2"/>
      <c r="B462" s="44">
        <v>323</v>
      </c>
      <c r="C462" s="45"/>
      <c r="D462" s="175" t="s">
        <v>228</v>
      </c>
      <c r="E462" s="176"/>
      <c r="F462" s="176"/>
      <c r="G462" s="176"/>
      <c r="H462" s="177"/>
      <c r="I462" s="233">
        <v>100000</v>
      </c>
      <c r="J462" s="234"/>
      <c r="K462" s="231">
        <f>SUM(K463)</f>
        <v>24375</v>
      </c>
      <c r="L462" s="232"/>
      <c r="M462" s="51">
        <f t="shared" si="19"/>
        <v>0.24374999999999999</v>
      </c>
    </row>
    <row r="463" spans="1:13" ht="15" customHeight="1" x14ac:dyDescent="0.25">
      <c r="A463" s="2"/>
      <c r="B463" s="26">
        <v>3237</v>
      </c>
      <c r="C463" s="3"/>
      <c r="D463" s="165" t="s">
        <v>254</v>
      </c>
      <c r="E463" s="166"/>
      <c r="F463" s="166"/>
      <c r="G463" s="166"/>
      <c r="H463" s="167"/>
      <c r="I463" s="204"/>
      <c r="J463" s="205"/>
      <c r="K463" s="204">
        <v>24375</v>
      </c>
      <c r="L463" s="205"/>
      <c r="M463" s="51"/>
    </row>
    <row r="464" spans="1:13" x14ac:dyDescent="0.25">
      <c r="A464" s="2"/>
      <c r="B464" s="44">
        <v>451</v>
      </c>
      <c r="C464" s="46"/>
      <c r="D464" s="175" t="s">
        <v>109</v>
      </c>
      <c r="E464" s="176"/>
      <c r="F464" s="176"/>
      <c r="G464" s="176"/>
      <c r="H464" s="177"/>
      <c r="I464" s="231">
        <v>700000</v>
      </c>
      <c r="J464" s="232"/>
      <c r="K464" s="231">
        <f>SUM(K465:L466)</f>
        <v>65000</v>
      </c>
      <c r="L464" s="232"/>
      <c r="M464" s="51">
        <f t="shared" si="19"/>
        <v>9.285714285714286E-2</v>
      </c>
    </row>
    <row r="465" spans="1:13" x14ac:dyDescent="0.25">
      <c r="A465" s="2"/>
      <c r="B465" s="26">
        <v>4511</v>
      </c>
      <c r="C465" s="34"/>
      <c r="D465" s="165" t="s">
        <v>253</v>
      </c>
      <c r="E465" s="166"/>
      <c r="F465" s="166"/>
      <c r="G465" s="166"/>
      <c r="H465" s="167"/>
      <c r="I465" s="204"/>
      <c r="J465" s="205"/>
      <c r="K465" s="204">
        <v>0</v>
      </c>
      <c r="L465" s="205"/>
      <c r="M465" s="51"/>
    </row>
    <row r="466" spans="1:13" x14ac:dyDescent="0.25">
      <c r="A466" s="2"/>
      <c r="B466" s="26">
        <v>4511</v>
      </c>
      <c r="C466" s="34"/>
      <c r="D466" s="165" t="s">
        <v>255</v>
      </c>
      <c r="E466" s="166"/>
      <c r="F466" s="166"/>
      <c r="G466" s="166"/>
      <c r="H466" s="167"/>
      <c r="I466" s="204"/>
      <c r="J466" s="205"/>
      <c r="K466" s="204">
        <v>65000</v>
      </c>
      <c r="L466" s="205"/>
      <c r="M466" s="51"/>
    </row>
    <row r="467" spans="1:13" x14ac:dyDescent="0.25">
      <c r="A467" s="2"/>
      <c r="B467" s="199" t="s">
        <v>404</v>
      </c>
      <c r="C467" s="200"/>
      <c r="D467" s="201" t="s">
        <v>638</v>
      </c>
      <c r="E467" s="199"/>
      <c r="F467" s="199"/>
      <c r="G467" s="199"/>
      <c r="H467" s="200"/>
      <c r="I467" s="185">
        <f>I468+I474+I479</f>
        <v>890000</v>
      </c>
      <c r="J467" s="186"/>
      <c r="K467" s="202">
        <f>K468+K474+K479</f>
        <v>212046.43</v>
      </c>
      <c r="L467" s="203"/>
      <c r="M467" s="49">
        <f t="shared" si="19"/>
        <v>0.23825441573033707</v>
      </c>
    </row>
    <row r="468" spans="1:13" x14ac:dyDescent="0.25">
      <c r="A468" s="2"/>
      <c r="B468" s="187" t="s">
        <v>405</v>
      </c>
      <c r="C468" s="169"/>
      <c r="D468" s="170" t="s">
        <v>639</v>
      </c>
      <c r="E468" s="171"/>
      <c r="F468" s="171"/>
      <c r="G468" s="171"/>
      <c r="H468" s="172"/>
      <c r="I468" s="193">
        <f>I469+I471</f>
        <v>540000</v>
      </c>
      <c r="J468" s="194"/>
      <c r="K468" s="193">
        <f>K469+K471</f>
        <v>147358.93</v>
      </c>
      <c r="L468" s="194"/>
      <c r="M468" s="50">
        <f t="shared" si="19"/>
        <v>0.2728869074074074</v>
      </c>
    </row>
    <row r="469" spans="1:13" x14ac:dyDescent="0.25">
      <c r="A469" s="2"/>
      <c r="B469" s="44">
        <v>322</v>
      </c>
      <c r="C469" s="45"/>
      <c r="D469" s="175" t="s">
        <v>216</v>
      </c>
      <c r="E469" s="176"/>
      <c r="F469" s="176"/>
      <c r="G469" s="176"/>
      <c r="H469" s="177"/>
      <c r="I469" s="233">
        <v>100000</v>
      </c>
      <c r="J469" s="234"/>
      <c r="K469" s="231">
        <f>SUM(K470)</f>
        <v>19763.900000000001</v>
      </c>
      <c r="L469" s="232"/>
      <c r="M469" s="66">
        <f t="shared" si="19"/>
        <v>0.19763900000000001</v>
      </c>
    </row>
    <row r="470" spans="1:13" ht="27.75" customHeight="1" x14ac:dyDescent="0.25">
      <c r="A470" s="2"/>
      <c r="B470" s="26">
        <v>3224</v>
      </c>
      <c r="C470" s="3"/>
      <c r="D470" s="180" t="s">
        <v>256</v>
      </c>
      <c r="E470" s="181"/>
      <c r="F470" s="181"/>
      <c r="G470" s="181"/>
      <c r="H470" s="214"/>
      <c r="I470" s="204"/>
      <c r="J470" s="205"/>
      <c r="K470" s="204">
        <v>19763.900000000001</v>
      </c>
      <c r="L470" s="205"/>
      <c r="M470" s="51"/>
    </row>
    <row r="471" spans="1:13" ht="16.5" customHeight="1" x14ac:dyDescent="0.25">
      <c r="A471" s="2"/>
      <c r="B471" s="44">
        <v>323</v>
      </c>
      <c r="C471" s="3"/>
      <c r="D471" s="222" t="s">
        <v>228</v>
      </c>
      <c r="E471" s="223"/>
      <c r="F471" s="223"/>
      <c r="G471" s="223"/>
      <c r="H471" s="224"/>
      <c r="I471" s="197">
        <v>440000</v>
      </c>
      <c r="J471" s="198"/>
      <c r="K471" s="197">
        <f>SUM(K472:L473)</f>
        <v>127595.03</v>
      </c>
      <c r="L471" s="198"/>
      <c r="M471" s="66">
        <f t="shared" si="19"/>
        <v>0.28998870454545456</v>
      </c>
    </row>
    <row r="472" spans="1:13" x14ac:dyDescent="0.25">
      <c r="A472" s="2"/>
      <c r="B472" s="26">
        <v>3232</v>
      </c>
      <c r="C472" s="34"/>
      <c r="D472" s="165" t="s">
        <v>257</v>
      </c>
      <c r="E472" s="166"/>
      <c r="F472" s="166"/>
      <c r="G472" s="166"/>
      <c r="H472" s="167"/>
      <c r="I472" s="204"/>
      <c r="J472" s="205"/>
      <c r="K472" s="204">
        <v>88062.5</v>
      </c>
      <c r="L472" s="205"/>
      <c r="M472" s="51"/>
    </row>
    <row r="473" spans="1:13" x14ac:dyDescent="0.25">
      <c r="A473" s="2"/>
      <c r="B473" s="26">
        <v>3234</v>
      </c>
      <c r="C473" s="34"/>
      <c r="D473" s="165" t="s">
        <v>258</v>
      </c>
      <c r="E473" s="166"/>
      <c r="F473" s="166"/>
      <c r="G473" s="166"/>
      <c r="H473" s="167"/>
      <c r="I473" s="204"/>
      <c r="J473" s="205"/>
      <c r="K473" s="204">
        <v>39532.53</v>
      </c>
      <c r="L473" s="205"/>
      <c r="M473" s="51"/>
    </row>
    <row r="474" spans="1:13" ht="24.75" customHeight="1" x14ac:dyDescent="0.25">
      <c r="A474" s="2"/>
      <c r="B474" s="168" t="s">
        <v>406</v>
      </c>
      <c r="C474" s="169"/>
      <c r="D474" s="170" t="s">
        <v>640</v>
      </c>
      <c r="E474" s="171"/>
      <c r="F474" s="171"/>
      <c r="G474" s="171"/>
      <c r="H474" s="172"/>
      <c r="I474" s="173">
        <f>I475+I477</f>
        <v>300000</v>
      </c>
      <c r="J474" s="174"/>
      <c r="K474" s="173">
        <f>K475+K477</f>
        <v>64687.5</v>
      </c>
      <c r="L474" s="174"/>
      <c r="M474" s="50">
        <f t="shared" si="19"/>
        <v>0.21562500000000001</v>
      </c>
    </row>
    <row r="475" spans="1:13" x14ac:dyDescent="0.25">
      <c r="A475" s="2"/>
      <c r="B475" s="44">
        <v>411</v>
      </c>
      <c r="C475" s="46"/>
      <c r="D475" s="175" t="s">
        <v>530</v>
      </c>
      <c r="E475" s="176"/>
      <c r="F475" s="176"/>
      <c r="G475" s="176"/>
      <c r="H475" s="177"/>
      <c r="I475" s="231">
        <v>200000</v>
      </c>
      <c r="J475" s="232"/>
      <c r="K475" s="231">
        <f>SUM(K476)</f>
        <v>0</v>
      </c>
      <c r="L475" s="232"/>
      <c r="M475" s="51">
        <f t="shared" si="19"/>
        <v>0</v>
      </c>
    </row>
    <row r="476" spans="1:13" x14ac:dyDescent="0.25">
      <c r="A476" s="2"/>
      <c r="B476" s="26">
        <v>4111</v>
      </c>
      <c r="C476" s="34"/>
      <c r="D476" s="165" t="s">
        <v>259</v>
      </c>
      <c r="E476" s="166"/>
      <c r="F476" s="166"/>
      <c r="G476" s="166"/>
      <c r="H476" s="167"/>
      <c r="I476" s="191"/>
      <c r="J476" s="192"/>
      <c r="K476" s="191">
        <v>0</v>
      </c>
      <c r="L476" s="192"/>
      <c r="M476" s="51"/>
    </row>
    <row r="477" spans="1:13" x14ac:dyDescent="0.25">
      <c r="A477" s="2"/>
      <c r="B477" s="44">
        <v>421</v>
      </c>
      <c r="C477" s="34"/>
      <c r="D477" s="175" t="s">
        <v>531</v>
      </c>
      <c r="E477" s="176"/>
      <c r="F477" s="176"/>
      <c r="G477" s="176"/>
      <c r="H477" s="177"/>
      <c r="I477" s="197">
        <v>100000</v>
      </c>
      <c r="J477" s="198"/>
      <c r="K477" s="197">
        <f>SUM(K478)</f>
        <v>64687.5</v>
      </c>
      <c r="L477" s="198"/>
      <c r="M477" s="66">
        <f t="shared" si="19"/>
        <v>0.64687499999999998</v>
      </c>
    </row>
    <row r="478" spans="1:13" x14ac:dyDescent="0.25">
      <c r="A478" s="2"/>
      <c r="B478" s="26">
        <v>4213</v>
      </c>
      <c r="C478" s="34"/>
      <c r="D478" s="165" t="s">
        <v>338</v>
      </c>
      <c r="E478" s="166"/>
      <c r="F478" s="166"/>
      <c r="G478" s="166"/>
      <c r="H478" s="167"/>
      <c r="I478" s="191"/>
      <c r="J478" s="192"/>
      <c r="K478" s="191">
        <v>64687.5</v>
      </c>
      <c r="L478" s="192"/>
      <c r="M478" s="51"/>
    </row>
    <row r="479" spans="1:13" x14ac:dyDescent="0.25">
      <c r="A479" s="2"/>
      <c r="B479" s="209" t="s">
        <v>407</v>
      </c>
      <c r="C479" s="172"/>
      <c r="D479" s="170" t="s">
        <v>641</v>
      </c>
      <c r="E479" s="171"/>
      <c r="F479" s="171"/>
      <c r="G479" s="171"/>
      <c r="H479" s="172"/>
      <c r="I479" s="173">
        <f>I480</f>
        <v>50000</v>
      </c>
      <c r="J479" s="174"/>
      <c r="K479" s="173">
        <f>K480</f>
        <v>0</v>
      </c>
      <c r="L479" s="174"/>
      <c r="M479" s="50">
        <f>K479/I479</f>
        <v>0</v>
      </c>
    </row>
    <row r="480" spans="1:13" x14ac:dyDescent="0.25">
      <c r="A480" s="2"/>
      <c r="B480" s="44">
        <v>323</v>
      </c>
      <c r="C480" s="46"/>
      <c r="D480" s="175" t="s">
        <v>228</v>
      </c>
      <c r="E480" s="176"/>
      <c r="F480" s="176"/>
      <c r="G480" s="176"/>
      <c r="H480" s="177"/>
      <c r="I480" s="197">
        <v>50000</v>
      </c>
      <c r="J480" s="198"/>
      <c r="K480" s="197">
        <f>SUM(K481)</f>
        <v>0</v>
      </c>
      <c r="L480" s="198"/>
      <c r="M480" s="66">
        <f>K480/I480</f>
        <v>0</v>
      </c>
    </row>
    <row r="481" spans="1:13" x14ac:dyDescent="0.25">
      <c r="A481" s="2"/>
      <c r="B481" s="26">
        <v>3232</v>
      </c>
      <c r="C481" s="34"/>
      <c r="D481" s="165" t="s">
        <v>408</v>
      </c>
      <c r="E481" s="166"/>
      <c r="F481" s="166"/>
      <c r="G481" s="166"/>
      <c r="H481" s="167"/>
      <c r="I481" s="191"/>
      <c r="J481" s="192"/>
      <c r="K481" s="191">
        <v>0</v>
      </c>
      <c r="L481" s="192"/>
      <c r="M481" s="51"/>
    </row>
    <row r="482" spans="1:13" x14ac:dyDescent="0.25">
      <c r="A482" s="2"/>
      <c r="B482" s="199" t="s">
        <v>409</v>
      </c>
      <c r="C482" s="200"/>
      <c r="D482" s="201" t="s">
        <v>642</v>
      </c>
      <c r="E482" s="199"/>
      <c r="F482" s="199"/>
      <c r="G482" s="199"/>
      <c r="H482" s="200"/>
      <c r="I482" s="185">
        <f>I483+I488</f>
        <v>430000</v>
      </c>
      <c r="J482" s="186"/>
      <c r="K482" s="185">
        <f>K483+K488</f>
        <v>0</v>
      </c>
      <c r="L482" s="186"/>
      <c r="M482" s="49">
        <f t="shared" si="19"/>
        <v>0</v>
      </c>
    </row>
    <row r="483" spans="1:13" x14ac:dyDescent="0.25">
      <c r="A483" s="2"/>
      <c r="B483" s="187" t="s">
        <v>410</v>
      </c>
      <c r="C483" s="169"/>
      <c r="D483" s="170" t="s">
        <v>643</v>
      </c>
      <c r="E483" s="171"/>
      <c r="F483" s="171"/>
      <c r="G483" s="171"/>
      <c r="H483" s="172"/>
      <c r="I483" s="193">
        <f>I484+I486</f>
        <v>230000</v>
      </c>
      <c r="J483" s="194"/>
      <c r="K483" s="193">
        <f>K484</f>
        <v>0</v>
      </c>
      <c r="L483" s="194"/>
      <c r="M483" s="50">
        <f t="shared" si="19"/>
        <v>0</v>
      </c>
    </row>
    <row r="484" spans="1:13" x14ac:dyDescent="0.25">
      <c r="A484" s="2"/>
      <c r="B484" s="44">
        <v>323</v>
      </c>
      <c r="C484" s="45"/>
      <c r="D484" s="175" t="s">
        <v>228</v>
      </c>
      <c r="E484" s="176"/>
      <c r="F484" s="176"/>
      <c r="G484" s="176"/>
      <c r="H484" s="177"/>
      <c r="I484" s="233">
        <v>30000</v>
      </c>
      <c r="J484" s="234"/>
      <c r="K484" s="233">
        <f>SUM(K485)</f>
        <v>0</v>
      </c>
      <c r="L484" s="234"/>
      <c r="M484" s="51">
        <f t="shared" si="19"/>
        <v>0</v>
      </c>
    </row>
    <row r="485" spans="1:13" x14ac:dyDescent="0.25">
      <c r="A485" s="2"/>
      <c r="B485" s="26">
        <v>3232</v>
      </c>
      <c r="C485" s="3"/>
      <c r="D485" s="165" t="s">
        <v>260</v>
      </c>
      <c r="E485" s="166"/>
      <c r="F485" s="166"/>
      <c r="G485" s="166"/>
      <c r="H485" s="167"/>
      <c r="I485" s="204"/>
      <c r="J485" s="205"/>
      <c r="K485" s="204">
        <v>0</v>
      </c>
      <c r="L485" s="205"/>
      <c r="M485" s="51"/>
    </row>
    <row r="486" spans="1:13" x14ac:dyDescent="0.25">
      <c r="A486" s="2"/>
      <c r="B486" s="44">
        <v>411</v>
      </c>
      <c r="C486" s="45"/>
      <c r="D486" s="175" t="s">
        <v>52</v>
      </c>
      <c r="E486" s="176"/>
      <c r="F486" s="176"/>
      <c r="G486" s="176"/>
      <c r="H486" s="177"/>
      <c r="I486" s="197">
        <v>200000</v>
      </c>
      <c r="J486" s="198"/>
      <c r="K486" s="197"/>
      <c r="L486" s="198"/>
      <c r="M486" s="66"/>
    </row>
    <row r="487" spans="1:13" x14ac:dyDescent="0.25">
      <c r="A487" s="2"/>
      <c r="B487" s="26">
        <v>4111</v>
      </c>
      <c r="C487" s="3"/>
      <c r="D487" s="165" t="s">
        <v>644</v>
      </c>
      <c r="E487" s="166"/>
      <c r="F487" s="166"/>
      <c r="G487" s="166"/>
      <c r="H487" s="167"/>
      <c r="I487" s="191"/>
      <c r="J487" s="192"/>
      <c r="K487" s="191"/>
      <c r="L487" s="192"/>
      <c r="M487" s="51"/>
    </row>
    <row r="488" spans="1:13" ht="24" customHeight="1" x14ac:dyDescent="0.25">
      <c r="A488" s="2"/>
      <c r="B488" s="187" t="s">
        <v>411</v>
      </c>
      <c r="C488" s="169"/>
      <c r="D488" s="188" t="s">
        <v>261</v>
      </c>
      <c r="E488" s="189"/>
      <c r="F488" s="189"/>
      <c r="G488" s="189"/>
      <c r="H488" s="190"/>
      <c r="I488" s="193">
        <f>I489</f>
        <v>200000</v>
      </c>
      <c r="J488" s="194"/>
      <c r="K488" s="195">
        <f>K489</f>
        <v>0</v>
      </c>
      <c r="L488" s="196"/>
      <c r="M488" s="50">
        <f t="shared" si="19"/>
        <v>0</v>
      </c>
    </row>
    <row r="489" spans="1:13" x14ac:dyDescent="0.25">
      <c r="A489" s="2"/>
      <c r="B489" s="44">
        <v>421</v>
      </c>
      <c r="C489" s="45"/>
      <c r="D489" s="175" t="s">
        <v>531</v>
      </c>
      <c r="E489" s="176"/>
      <c r="F489" s="176"/>
      <c r="G489" s="176"/>
      <c r="H489" s="177"/>
      <c r="I489" s="233">
        <v>200000</v>
      </c>
      <c r="J489" s="234"/>
      <c r="K489" s="231">
        <f>SUM(K490)</f>
        <v>0</v>
      </c>
      <c r="L489" s="232"/>
      <c r="M489" s="51">
        <f t="shared" si="19"/>
        <v>0</v>
      </c>
    </row>
    <row r="490" spans="1:13" x14ac:dyDescent="0.25">
      <c r="A490" s="2"/>
      <c r="B490" s="26">
        <v>4214</v>
      </c>
      <c r="C490" s="3"/>
      <c r="D490" s="165" t="s">
        <v>261</v>
      </c>
      <c r="E490" s="166"/>
      <c r="F490" s="166"/>
      <c r="G490" s="166"/>
      <c r="H490" s="167"/>
      <c r="I490" s="204"/>
      <c r="J490" s="205"/>
      <c r="K490" s="204">
        <v>0</v>
      </c>
      <c r="L490" s="205"/>
      <c r="M490" s="51"/>
    </row>
    <row r="491" spans="1:13" x14ac:dyDescent="0.25">
      <c r="A491" s="2"/>
      <c r="B491" s="199" t="s">
        <v>412</v>
      </c>
      <c r="C491" s="200"/>
      <c r="D491" s="201" t="s">
        <v>152</v>
      </c>
      <c r="E491" s="199"/>
      <c r="F491" s="199"/>
      <c r="G491" s="199"/>
      <c r="H491" s="200"/>
      <c r="I491" s="185">
        <f>I492+I501</f>
        <v>2350000</v>
      </c>
      <c r="J491" s="186"/>
      <c r="K491" s="202">
        <f>K492+K501</f>
        <v>312740.75</v>
      </c>
      <c r="L491" s="203"/>
      <c r="M491" s="49">
        <f t="shared" si="19"/>
        <v>0.13308117021276597</v>
      </c>
    </row>
    <row r="492" spans="1:13" x14ac:dyDescent="0.25">
      <c r="A492" s="2"/>
      <c r="B492" s="187" t="s">
        <v>413</v>
      </c>
      <c r="C492" s="169"/>
      <c r="D492" s="188" t="s">
        <v>350</v>
      </c>
      <c r="E492" s="189"/>
      <c r="F492" s="189"/>
      <c r="G492" s="189"/>
      <c r="H492" s="190"/>
      <c r="I492" s="193">
        <f>I493+I495+I497+I499</f>
        <v>2300000</v>
      </c>
      <c r="J492" s="194"/>
      <c r="K492" s="193">
        <f>K493+K495+K497+K499</f>
        <v>312740.75</v>
      </c>
      <c r="L492" s="194"/>
      <c r="M492" s="50">
        <f t="shared" si="19"/>
        <v>0.13597423913043477</v>
      </c>
    </row>
    <row r="493" spans="1:13" x14ac:dyDescent="0.25">
      <c r="A493" s="2"/>
      <c r="B493" s="65">
        <v>323</v>
      </c>
      <c r="C493" s="86"/>
      <c r="D493" s="311" t="s">
        <v>228</v>
      </c>
      <c r="E493" s="312"/>
      <c r="F493" s="312"/>
      <c r="G493" s="312"/>
      <c r="H493" s="313"/>
      <c r="I493" s="218">
        <v>1100000</v>
      </c>
      <c r="J493" s="219"/>
      <c r="K493" s="197">
        <f>SUM(K494)</f>
        <v>80000</v>
      </c>
      <c r="L493" s="198"/>
      <c r="M493" s="66">
        <f t="shared" si="19"/>
        <v>7.2727272727272724E-2</v>
      </c>
    </row>
    <row r="494" spans="1:13" x14ac:dyDescent="0.25">
      <c r="A494" s="2"/>
      <c r="B494" s="96">
        <v>3232</v>
      </c>
      <c r="C494" s="64"/>
      <c r="D494" s="314" t="s">
        <v>414</v>
      </c>
      <c r="E494" s="315"/>
      <c r="F494" s="315"/>
      <c r="G494" s="315"/>
      <c r="H494" s="316"/>
      <c r="I494" s="250"/>
      <c r="J494" s="251"/>
      <c r="K494" s="191">
        <v>80000</v>
      </c>
      <c r="L494" s="192"/>
      <c r="M494" s="51"/>
    </row>
    <row r="495" spans="1:13" x14ac:dyDescent="0.25">
      <c r="A495" s="2"/>
      <c r="B495" s="44">
        <v>351</v>
      </c>
      <c r="C495" s="45"/>
      <c r="D495" s="175" t="s">
        <v>88</v>
      </c>
      <c r="E495" s="176"/>
      <c r="F495" s="176"/>
      <c r="G495" s="176"/>
      <c r="H495" s="177"/>
      <c r="I495" s="233">
        <v>100000</v>
      </c>
      <c r="J495" s="234"/>
      <c r="K495" s="231">
        <f>SUM(K496)</f>
        <v>872</v>
      </c>
      <c r="L495" s="232"/>
      <c r="M495" s="66">
        <f t="shared" si="19"/>
        <v>8.7200000000000003E-3</v>
      </c>
    </row>
    <row r="496" spans="1:13" x14ac:dyDescent="0.25">
      <c r="A496" s="2"/>
      <c r="B496" s="26">
        <v>3512</v>
      </c>
      <c r="C496" s="3"/>
      <c r="D496" s="165" t="s">
        <v>262</v>
      </c>
      <c r="E496" s="166"/>
      <c r="F496" s="166"/>
      <c r="G496" s="166"/>
      <c r="H496" s="167"/>
      <c r="I496" s="204"/>
      <c r="J496" s="205"/>
      <c r="K496" s="204">
        <v>872</v>
      </c>
      <c r="L496" s="205"/>
      <c r="M496" s="51"/>
    </row>
    <row r="497" spans="1:13" x14ac:dyDescent="0.25">
      <c r="A497" s="2"/>
      <c r="B497" s="44">
        <v>421</v>
      </c>
      <c r="C497" s="3"/>
      <c r="D497" s="175" t="s">
        <v>531</v>
      </c>
      <c r="E497" s="176"/>
      <c r="F497" s="176"/>
      <c r="G497" s="176"/>
      <c r="H497" s="177"/>
      <c r="I497" s="197">
        <v>1000000</v>
      </c>
      <c r="J497" s="198"/>
      <c r="K497" s="197">
        <f>SUM(K498)</f>
        <v>0</v>
      </c>
      <c r="L497" s="198"/>
      <c r="M497" s="66">
        <f>K497/I497</f>
        <v>0</v>
      </c>
    </row>
    <row r="498" spans="1:13" x14ac:dyDescent="0.25">
      <c r="A498" s="2"/>
      <c r="B498" s="26">
        <v>4214</v>
      </c>
      <c r="C498" s="3"/>
      <c r="D498" s="165" t="s">
        <v>351</v>
      </c>
      <c r="E498" s="166"/>
      <c r="F498" s="166"/>
      <c r="G498" s="166"/>
      <c r="H498" s="167"/>
      <c r="I498" s="191"/>
      <c r="J498" s="192"/>
      <c r="K498" s="191">
        <v>0</v>
      </c>
      <c r="L498" s="192"/>
      <c r="M498" s="51"/>
    </row>
    <row r="499" spans="1:13" x14ac:dyDescent="0.25">
      <c r="A499" s="2"/>
      <c r="B499" s="44">
        <v>422</v>
      </c>
      <c r="C499" s="3"/>
      <c r="D499" s="175" t="s">
        <v>532</v>
      </c>
      <c r="E499" s="176"/>
      <c r="F499" s="176"/>
      <c r="G499" s="176"/>
      <c r="H499" s="177"/>
      <c r="I499" s="197">
        <v>100000</v>
      </c>
      <c r="J499" s="198"/>
      <c r="K499" s="197">
        <f>SUM(K500:L500)</f>
        <v>231868.75</v>
      </c>
      <c r="L499" s="198"/>
      <c r="M499" s="66">
        <f>K499/I499</f>
        <v>2.3186874999999998</v>
      </c>
    </row>
    <row r="500" spans="1:13" ht="27.75" customHeight="1" x14ac:dyDescent="0.25">
      <c r="A500" s="2"/>
      <c r="B500" s="26">
        <v>4227</v>
      </c>
      <c r="C500" s="3"/>
      <c r="D500" s="180" t="s">
        <v>352</v>
      </c>
      <c r="E500" s="181"/>
      <c r="F500" s="181"/>
      <c r="G500" s="181"/>
      <c r="H500" s="214"/>
      <c r="I500" s="191"/>
      <c r="J500" s="192"/>
      <c r="K500" s="191">
        <v>231868.75</v>
      </c>
      <c r="L500" s="192"/>
      <c r="M500" s="51"/>
    </row>
    <row r="501" spans="1:13" x14ac:dyDescent="0.25">
      <c r="A501" s="2"/>
      <c r="B501" s="187" t="s">
        <v>557</v>
      </c>
      <c r="C501" s="169"/>
      <c r="D501" s="188" t="s">
        <v>558</v>
      </c>
      <c r="E501" s="189"/>
      <c r="F501" s="189"/>
      <c r="G501" s="189"/>
      <c r="H501" s="190"/>
      <c r="I501" s="193">
        <f>I502</f>
        <v>50000</v>
      </c>
      <c r="J501" s="194"/>
      <c r="K501" s="193">
        <f>K502</f>
        <v>0</v>
      </c>
      <c r="L501" s="194"/>
      <c r="M501" s="50">
        <f t="shared" si="19"/>
        <v>0</v>
      </c>
    </row>
    <row r="502" spans="1:13" ht="15" customHeight="1" x14ac:dyDescent="0.25">
      <c r="A502" s="2"/>
      <c r="B502" s="44">
        <v>323</v>
      </c>
      <c r="C502" s="45"/>
      <c r="D502" s="175" t="s">
        <v>228</v>
      </c>
      <c r="E502" s="176"/>
      <c r="F502" s="176"/>
      <c r="G502" s="176"/>
      <c r="H502" s="177"/>
      <c r="I502" s="233">
        <v>50000</v>
      </c>
      <c r="J502" s="234"/>
      <c r="K502" s="233">
        <f>SUM(K503:L503)</f>
        <v>0</v>
      </c>
      <c r="L502" s="234"/>
      <c r="M502" s="51">
        <f t="shared" si="19"/>
        <v>0</v>
      </c>
    </row>
    <row r="503" spans="1:13" x14ac:dyDescent="0.25">
      <c r="A503" s="2"/>
      <c r="B503" s="26">
        <v>3237</v>
      </c>
      <c r="C503" s="3"/>
      <c r="D503" s="165" t="s">
        <v>559</v>
      </c>
      <c r="E503" s="166"/>
      <c r="F503" s="166"/>
      <c r="G503" s="166"/>
      <c r="H503" s="167"/>
      <c r="I503" s="204"/>
      <c r="J503" s="205"/>
      <c r="K503" s="204">
        <v>0</v>
      </c>
      <c r="L503" s="205"/>
      <c r="M503" s="51"/>
    </row>
    <row r="504" spans="1:13" ht="19.5" customHeight="1" x14ac:dyDescent="0.25">
      <c r="A504" s="2"/>
      <c r="B504" s="199" t="s">
        <v>415</v>
      </c>
      <c r="C504" s="200"/>
      <c r="D504" s="206" t="s">
        <v>353</v>
      </c>
      <c r="E504" s="207"/>
      <c r="F504" s="207"/>
      <c r="G504" s="207"/>
      <c r="H504" s="208"/>
      <c r="I504" s="185">
        <f>I505+I510+I513</f>
        <v>1620000</v>
      </c>
      <c r="J504" s="186"/>
      <c r="K504" s="185">
        <f>K505+K510+K513</f>
        <v>303109.39</v>
      </c>
      <c r="L504" s="186"/>
      <c r="M504" s="49">
        <f t="shared" si="19"/>
        <v>0.18710456172839507</v>
      </c>
    </row>
    <row r="505" spans="1:13" ht="26.25" customHeight="1" x14ac:dyDescent="0.25">
      <c r="A505" s="2"/>
      <c r="B505" s="187" t="s">
        <v>416</v>
      </c>
      <c r="C505" s="169"/>
      <c r="D505" s="188" t="s">
        <v>354</v>
      </c>
      <c r="E505" s="189"/>
      <c r="F505" s="189"/>
      <c r="G505" s="189"/>
      <c r="H505" s="190"/>
      <c r="I505" s="193">
        <f>I506+I508</f>
        <v>420000</v>
      </c>
      <c r="J505" s="194"/>
      <c r="K505" s="195">
        <f>K506+K508</f>
        <v>299609.39</v>
      </c>
      <c r="L505" s="196"/>
      <c r="M505" s="50">
        <f t="shared" si="19"/>
        <v>0.71335569047619052</v>
      </c>
    </row>
    <row r="506" spans="1:13" x14ac:dyDescent="0.25">
      <c r="A506" s="2"/>
      <c r="B506" s="44">
        <v>342</v>
      </c>
      <c r="C506" s="45"/>
      <c r="D506" s="175" t="s">
        <v>523</v>
      </c>
      <c r="E506" s="176"/>
      <c r="F506" s="176"/>
      <c r="G506" s="176"/>
      <c r="H506" s="177"/>
      <c r="I506" s="233">
        <v>45000</v>
      </c>
      <c r="J506" s="234"/>
      <c r="K506" s="231">
        <f>SUM(K507)</f>
        <v>18359.39</v>
      </c>
      <c r="L506" s="232"/>
      <c r="M506" s="66">
        <f t="shared" si="19"/>
        <v>0.40798644444444443</v>
      </c>
    </row>
    <row r="507" spans="1:13" x14ac:dyDescent="0.25">
      <c r="A507" s="2"/>
      <c r="B507" s="26">
        <v>3423</v>
      </c>
      <c r="C507" s="3"/>
      <c r="D507" s="165" t="s">
        <v>264</v>
      </c>
      <c r="E507" s="166"/>
      <c r="F507" s="166"/>
      <c r="G507" s="166"/>
      <c r="H507" s="167"/>
      <c r="I507" s="204"/>
      <c r="J507" s="205"/>
      <c r="K507" s="204">
        <v>18359.39</v>
      </c>
      <c r="L507" s="205"/>
      <c r="M507" s="51"/>
    </row>
    <row r="508" spans="1:13" x14ac:dyDescent="0.25">
      <c r="A508" s="2"/>
      <c r="B508" s="44">
        <v>544</v>
      </c>
      <c r="C508" s="46"/>
      <c r="D508" s="175" t="s">
        <v>596</v>
      </c>
      <c r="E508" s="176"/>
      <c r="F508" s="176"/>
      <c r="G508" s="176"/>
      <c r="H508" s="177"/>
      <c r="I508" s="231">
        <v>375000</v>
      </c>
      <c r="J508" s="232"/>
      <c r="K508" s="231">
        <f>SUM(K509)</f>
        <v>281250</v>
      </c>
      <c r="L508" s="232"/>
      <c r="M508" s="66">
        <f t="shared" si="19"/>
        <v>0.75</v>
      </c>
    </row>
    <row r="509" spans="1:13" x14ac:dyDescent="0.25">
      <c r="A509" s="2"/>
      <c r="B509" s="26">
        <v>5443</v>
      </c>
      <c r="C509" s="34"/>
      <c r="D509" s="165" t="s">
        <v>263</v>
      </c>
      <c r="E509" s="166"/>
      <c r="F509" s="166"/>
      <c r="G509" s="166"/>
      <c r="H509" s="167"/>
      <c r="I509" s="191"/>
      <c r="J509" s="192"/>
      <c r="K509" s="191">
        <v>281250</v>
      </c>
      <c r="L509" s="192"/>
      <c r="M509" s="51"/>
    </row>
    <row r="510" spans="1:13" x14ac:dyDescent="0.25">
      <c r="A510" s="2"/>
      <c r="B510" s="187" t="s">
        <v>417</v>
      </c>
      <c r="C510" s="169"/>
      <c r="D510" s="188" t="s">
        <v>628</v>
      </c>
      <c r="E510" s="189"/>
      <c r="F510" s="189"/>
      <c r="G510" s="189"/>
      <c r="H510" s="190"/>
      <c r="I510" s="193">
        <f>I511</f>
        <v>100000</v>
      </c>
      <c r="J510" s="194"/>
      <c r="K510" s="193">
        <f>K511</f>
        <v>3500</v>
      </c>
      <c r="L510" s="194"/>
      <c r="M510" s="50">
        <f t="shared" si="19"/>
        <v>3.5000000000000003E-2</v>
      </c>
    </row>
    <row r="511" spans="1:13" x14ac:dyDescent="0.25">
      <c r="A511" s="2"/>
      <c r="B511" s="44">
        <v>323</v>
      </c>
      <c r="C511" s="45"/>
      <c r="D511" s="175" t="s">
        <v>228</v>
      </c>
      <c r="E511" s="176"/>
      <c r="F511" s="176"/>
      <c r="G511" s="176"/>
      <c r="H511" s="177"/>
      <c r="I511" s="233">
        <v>100000</v>
      </c>
      <c r="J511" s="234"/>
      <c r="K511" s="233">
        <f>SUM(K512)</f>
        <v>3500</v>
      </c>
      <c r="L511" s="234"/>
      <c r="M511" s="51">
        <f t="shared" si="19"/>
        <v>3.5000000000000003E-2</v>
      </c>
    </row>
    <row r="512" spans="1:13" x14ac:dyDescent="0.25">
      <c r="A512" s="2"/>
      <c r="B512" s="26">
        <v>3232</v>
      </c>
      <c r="C512" s="3"/>
      <c r="D512" s="165" t="s">
        <v>625</v>
      </c>
      <c r="E512" s="166"/>
      <c r="F512" s="166"/>
      <c r="G512" s="166"/>
      <c r="H512" s="167"/>
      <c r="I512" s="204"/>
      <c r="J512" s="205"/>
      <c r="K512" s="204">
        <v>3500</v>
      </c>
      <c r="L512" s="205"/>
      <c r="M512" s="51"/>
    </row>
    <row r="513" spans="1:13" x14ac:dyDescent="0.25">
      <c r="A513" s="2"/>
      <c r="B513" s="209" t="s">
        <v>626</v>
      </c>
      <c r="C513" s="172"/>
      <c r="D513" s="170" t="s">
        <v>627</v>
      </c>
      <c r="E513" s="171"/>
      <c r="F513" s="171"/>
      <c r="G513" s="171"/>
      <c r="H513" s="172"/>
      <c r="I513" s="173">
        <f>I514+I516</f>
        <v>1100000</v>
      </c>
      <c r="J513" s="174"/>
      <c r="K513" s="173">
        <f>K514+K516</f>
        <v>0</v>
      </c>
      <c r="L513" s="174"/>
      <c r="M513" s="50"/>
    </row>
    <row r="514" spans="1:13" ht="26.25" customHeight="1" x14ac:dyDescent="0.25">
      <c r="A514" s="2"/>
      <c r="B514" s="44">
        <v>323</v>
      </c>
      <c r="C514" s="46"/>
      <c r="D514" s="222" t="s">
        <v>629</v>
      </c>
      <c r="E514" s="223"/>
      <c r="F514" s="223"/>
      <c r="G514" s="223"/>
      <c r="H514" s="224"/>
      <c r="I514" s="231">
        <v>100000</v>
      </c>
      <c r="J514" s="232"/>
      <c r="K514" s="231">
        <f>SUM(K515:L515)</f>
        <v>0</v>
      </c>
      <c r="L514" s="232"/>
      <c r="M514" s="51">
        <f t="shared" si="19"/>
        <v>0</v>
      </c>
    </row>
    <row r="515" spans="1:13" x14ac:dyDescent="0.25">
      <c r="A515" s="2"/>
      <c r="B515" s="26">
        <v>3232</v>
      </c>
      <c r="C515" s="34"/>
      <c r="D515" s="165" t="s">
        <v>630</v>
      </c>
      <c r="E515" s="166"/>
      <c r="F515" s="166"/>
      <c r="G515" s="166"/>
      <c r="H515" s="167"/>
      <c r="I515" s="191"/>
      <c r="J515" s="192"/>
      <c r="K515" s="191">
        <v>0</v>
      </c>
      <c r="L515" s="192"/>
      <c r="M515" s="51"/>
    </row>
    <row r="516" spans="1:13" x14ac:dyDescent="0.25">
      <c r="A516" s="2"/>
      <c r="B516" s="44">
        <v>421</v>
      </c>
      <c r="C516" s="46"/>
      <c r="D516" s="175" t="s">
        <v>631</v>
      </c>
      <c r="E516" s="176"/>
      <c r="F516" s="176"/>
      <c r="G516" s="176"/>
      <c r="H516" s="177"/>
      <c r="I516" s="233">
        <v>1000000</v>
      </c>
      <c r="J516" s="234"/>
      <c r="K516" s="231">
        <f>SUM(K517)</f>
        <v>0</v>
      </c>
      <c r="L516" s="232"/>
      <c r="M516" s="66">
        <f>K516/I516</f>
        <v>0</v>
      </c>
    </row>
    <row r="517" spans="1:13" x14ac:dyDescent="0.25">
      <c r="A517" s="2"/>
      <c r="B517" s="26">
        <v>4212</v>
      </c>
      <c r="C517" s="34"/>
      <c r="D517" s="165" t="s">
        <v>631</v>
      </c>
      <c r="E517" s="166"/>
      <c r="F517" s="166"/>
      <c r="G517" s="166"/>
      <c r="H517" s="167"/>
      <c r="I517" s="191"/>
      <c r="J517" s="192"/>
      <c r="K517" s="191">
        <v>0</v>
      </c>
      <c r="L517" s="192"/>
      <c r="M517" s="51"/>
    </row>
    <row r="518" spans="1:13" ht="15" customHeight="1" x14ac:dyDescent="0.25">
      <c r="A518" s="2"/>
      <c r="B518" s="199" t="s">
        <v>418</v>
      </c>
      <c r="C518" s="200"/>
      <c r="D518" s="201" t="s">
        <v>265</v>
      </c>
      <c r="E518" s="199"/>
      <c r="F518" s="199"/>
      <c r="G518" s="199"/>
      <c r="H518" s="200"/>
      <c r="I518" s="185">
        <f>I519</f>
        <v>200000</v>
      </c>
      <c r="J518" s="186"/>
      <c r="K518" s="202">
        <f>K519</f>
        <v>7360</v>
      </c>
      <c r="L518" s="203"/>
      <c r="M518" s="49">
        <f>K518/I518</f>
        <v>3.6799999999999999E-2</v>
      </c>
    </row>
    <row r="519" spans="1:13" ht="21.75" customHeight="1" x14ac:dyDescent="0.25">
      <c r="A519" s="2"/>
      <c r="B519" s="187" t="s">
        <v>419</v>
      </c>
      <c r="C519" s="169"/>
      <c r="D519" s="188" t="s">
        <v>560</v>
      </c>
      <c r="E519" s="189"/>
      <c r="F519" s="189"/>
      <c r="G519" s="189"/>
      <c r="H519" s="190"/>
      <c r="I519" s="193">
        <f>I520+I522</f>
        <v>200000</v>
      </c>
      <c r="J519" s="194"/>
      <c r="K519" s="193">
        <f>K520+K522</f>
        <v>7360</v>
      </c>
      <c r="L519" s="194"/>
      <c r="M519" s="50">
        <f>K519/I519</f>
        <v>3.6799999999999999E-2</v>
      </c>
    </row>
    <row r="520" spans="1:13" x14ac:dyDescent="0.25">
      <c r="A520" s="2"/>
      <c r="B520" s="44">
        <v>386</v>
      </c>
      <c r="C520" s="45"/>
      <c r="D520" s="175" t="s">
        <v>529</v>
      </c>
      <c r="E520" s="176"/>
      <c r="F520" s="176"/>
      <c r="G520" s="176"/>
      <c r="H520" s="177"/>
      <c r="I520" s="233">
        <v>200000</v>
      </c>
      <c r="J520" s="234"/>
      <c r="K520" s="231">
        <f>SUM(K521)</f>
        <v>0</v>
      </c>
      <c r="L520" s="232"/>
      <c r="M520" s="66">
        <f>K520/I520</f>
        <v>0</v>
      </c>
    </row>
    <row r="521" spans="1:13" x14ac:dyDescent="0.25">
      <c r="A521" s="2"/>
      <c r="B521" s="26">
        <v>3861</v>
      </c>
      <c r="C521" s="3"/>
      <c r="D521" s="165" t="s">
        <v>666</v>
      </c>
      <c r="E521" s="166"/>
      <c r="F521" s="166"/>
      <c r="G521" s="166"/>
      <c r="H521" s="167"/>
      <c r="I521" s="204"/>
      <c r="J521" s="205"/>
      <c r="K521" s="204">
        <v>0</v>
      </c>
      <c r="L521" s="205"/>
      <c r="M521" s="51"/>
    </row>
    <row r="522" spans="1:13" x14ac:dyDescent="0.25">
      <c r="A522" s="2"/>
      <c r="B522" s="44">
        <v>411</v>
      </c>
      <c r="C522" s="45"/>
      <c r="D522" s="175" t="s">
        <v>52</v>
      </c>
      <c r="E522" s="176"/>
      <c r="F522" s="176"/>
      <c r="G522" s="176"/>
      <c r="H522" s="177"/>
      <c r="I522" s="197">
        <f>SUM(I523)</f>
        <v>0</v>
      </c>
      <c r="J522" s="198"/>
      <c r="K522" s="197">
        <f>SUM(K523)</f>
        <v>7360</v>
      </c>
      <c r="L522" s="198"/>
      <c r="M522" s="66"/>
    </row>
    <row r="523" spans="1:13" x14ac:dyDescent="0.25">
      <c r="A523" s="2"/>
      <c r="B523" s="26">
        <v>4111</v>
      </c>
      <c r="C523" s="3"/>
      <c r="D523" s="165" t="s">
        <v>665</v>
      </c>
      <c r="E523" s="166"/>
      <c r="F523" s="166"/>
      <c r="G523" s="166"/>
      <c r="H523" s="167"/>
      <c r="I523" s="191"/>
      <c r="J523" s="192"/>
      <c r="K523" s="191">
        <v>7360</v>
      </c>
      <c r="L523" s="192"/>
      <c r="M523" s="51"/>
    </row>
    <row r="524" spans="1:13" x14ac:dyDescent="0.25">
      <c r="A524" s="2"/>
      <c r="B524" s="307" t="s">
        <v>420</v>
      </c>
      <c r="C524" s="200"/>
      <c r="D524" s="201" t="s">
        <v>421</v>
      </c>
      <c r="E524" s="199"/>
      <c r="F524" s="199"/>
      <c r="G524" s="199"/>
      <c r="H524" s="200"/>
      <c r="I524" s="308">
        <f>I525</f>
        <v>0</v>
      </c>
      <c r="J524" s="309"/>
      <c r="K524" s="308">
        <f>K525</f>
        <v>0</v>
      </c>
      <c r="L524" s="309"/>
      <c r="M524" s="49" t="e">
        <f>K524/I524</f>
        <v>#DIV/0!</v>
      </c>
    </row>
    <row r="525" spans="1:13" x14ac:dyDescent="0.25">
      <c r="A525" s="2"/>
      <c r="B525" s="596" t="s">
        <v>423</v>
      </c>
      <c r="C525" s="597"/>
      <c r="D525" s="170" t="s">
        <v>422</v>
      </c>
      <c r="E525" s="171"/>
      <c r="F525" s="171"/>
      <c r="G525" s="171"/>
      <c r="H525" s="172"/>
      <c r="I525" s="173">
        <f>I526</f>
        <v>0</v>
      </c>
      <c r="J525" s="174"/>
      <c r="K525" s="173">
        <f>K526</f>
        <v>0</v>
      </c>
      <c r="L525" s="174"/>
      <c r="M525" s="97" t="e">
        <f>K525/I525</f>
        <v>#DIV/0!</v>
      </c>
    </row>
    <row r="526" spans="1:13" x14ac:dyDescent="0.25">
      <c r="A526" s="2"/>
      <c r="B526" s="310">
        <v>451</v>
      </c>
      <c r="C526" s="177"/>
      <c r="D526" s="175" t="s">
        <v>109</v>
      </c>
      <c r="E526" s="176"/>
      <c r="F526" s="176"/>
      <c r="G526" s="176"/>
      <c r="H526" s="177"/>
      <c r="I526" s="231">
        <v>0</v>
      </c>
      <c r="J526" s="232"/>
      <c r="K526" s="231">
        <f>SUM(K527)</f>
        <v>0</v>
      </c>
      <c r="L526" s="232"/>
      <c r="M526" s="66" t="e">
        <f>K526/I526</f>
        <v>#DIV/0!</v>
      </c>
    </row>
    <row r="527" spans="1:13" x14ac:dyDescent="0.25">
      <c r="A527" s="2"/>
      <c r="B527" s="448">
        <v>4511</v>
      </c>
      <c r="C527" s="167"/>
      <c r="D527" s="165" t="s">
        <v>422</v>
      </c>
      <c r="E527" s="166"/>
      <c r="F527" s="166"/>
      <c r="G527" s="166"/>
      <c r="H527" s="167"/>
      <c r="I527" s="204"/>
      <c r="J527" s="205"/>
      <c r="K527" s="204">
        <v>0</v>
      </c>
      <c r="L527" s="205"/>
      <c r="M527" s="51"/>
    </row>
    <row r="528" spans="1:13" x14ac:dyDescent="0.25">
      <c r="A528" s="2"/>
      <c r="B528" s="225" t="s">
        <v>542</v>
      </c>
      <c r="C528" s="226"/>
      <c r="D528" s="227" t="s">
        <v>543</v>
      </c>
      <c r="E528" s="228"/>
      <c r="F528" s="228"/>
      <c r="G528" s="228"/>
      <c r="H528" s="226"/>
      <c r="I528" s="229">
        <f>I529+I536+I541+I545+I555</f>
        <v>1170000</v>
      </c>
      <c r="J528" s="230"/>
      <c r="K528" s="229">
        <f>K529+K536+K541+K545</f>
        <v>20687.5</v>
      </c>
      <c r="L528" s="230"/>
      <c r="M528" s="119"/>
    </row>
    <row r="529" spans="1:13" x14ac:dyDescent="0.25">
      <c r="A529" s="2"/>
      <c r="B529" s="199" t="s">
        <v>424</v>
      </c>
      <c r="C529" s="200"/>
      <c r="D529" s="201" t="s">
        <v>645</v>
      </c>
      <c r="E529" s="199"/>
      <c r="F529" s="199"/>
      <c r="G529" s="199"/>
      <c r="H529" s="200"/>
      <c r="I529" s="185">
        <f>I530+I533</f>
        <v>300000</v>
      </c>
      <c r="J529" s="186"/>
      <c r="K529" s="202">
        <f>K530+K533</f>
        <v>0</v>
      </c>
      <c r="L529" s="203"/>
      <c r="M529" s="49">
        <f>K529/I529</f>
        <v>0</v>
      </c>
    </row>
    <row r="530" spans="1:13" ht="27" customHeight="1" x14ac:dyDescent="0.25">
      <c r="A530" s="2"/>
      <c r="B530" s="187" t="s">
        <v>425</v>
      </c>
      <c r="C530" s="169"/>
      <c r="D530" s="188" t="s">
        <v>356</v>
      </c>
      <c r="E530" s="189"/>
      <c r="F530" s="189"/>
      <c r="G530" s="189"/>
      <c r="H530" s="190"/>
      <c r="I530" s="193">
        <f>I531</f>
        <v>200000</v>
      </c>
      <c r="J530" s="194"/>
      <c r="K530" s="195">
        <f>K531</f>
        <v>0</v>
      </c>
      <c r="L530" s="196"/>
      <c r="M530" s="50">
        <f>K530/I530</f>
        <v>0</v>
      </c>
    </row>
    <row r="531" spans="1:13" x14ac:dyDescent="0.25">
      <c r="A531" s="2"/>
      <c r="B531" s="44">
        <v>426</v>
      </c>
      <c r="C531" s="45"/>
      <c r="D531" s="175" t="s">
        <v>535</v>
      </c>
      <c r="E531" s="176"/>
      <c r="F531" s="176"/>
      <c r="G531" s="176"/>
      <c r="H531" s="177"/>
      <c r="I531" s="233">
        <v>200000</v>
      </c>
      <c r="J531" s="234"/>
      <c r="K531" s="231">
        <f>SUM(K532)</f>
        <v>0</v>
      </c>
      <c r="L531" s="232"/>
      <c r="M531" s="66">
        <f>K531/I531</f>
        <v>0</v>
      </c>
    </row>
    <row r="532" spans="1:13" x14ac:dyDescent="0.25">
      <c r="A532" s="2"/>
      <c r="B532" s="26">
        <v>4263</v>
      </c>
      <c r="C532" s="3"/>
      <c r="D532" s="165" t="s">
        <v>356</v>
      </c>
      <c r="E532" s="166"/>
      <c r="F532" s="166"/>
      <c r="G532" s="166"/>
      <c r="H532" s="167"/>
      <c r="I532" s="204"/>
      <c r="J532" s="205"/>
      <c r="K532" s="204">
        <v>0</v>
      </c>
      <c r="L532" s="205"/>
      <c r="M532" s="51"/>
    </row>
    <row r="533" spans="1:13" ht="27.75" customHeight="1" x14ac:dyDescent="0.25">
      <c r="A533" s="2"/>
      <c r="B533" s="187" t="s">
        <v>426</v>
      </c>
      <c r="C533" s="169"/>
      <c r="D533" s="188" t="s">
        <v>339</v>
      </c>
      <c r="E533" s="189"/>
      <c r="F533" s="189"/>
      <c r="G533" s="189"/>
      <c r="H533" s="190"/>
      <c r="I533" s="195">
        <f>I534</f>
        <v>100000</v>
      </c>
      <c r="J533" s="196"/>
      <c r="K533" s="195">
        <f>K534</f>
        <v>0</v>
      </c>
      <c r="L533" s="196"/>
      <c r="M533" s="50">
        <f>K533/I533</f>
        <v>0</v>
      </c>
    </row>
    <row r="534" spans="1:13" x14ac:dyDescent="0.25">
      <c r="A534" s="2"/>
      <c r="B534" s="44">
        <v>426</v>
      </c>
      <c r="C534" s="45"/>
      <c r="D534" s="175" t="s">
        <v>97</v>
      </c>
      <c r="E534" s="176"/>
      <c r="F534" s="176"/>
      <c r="G534" s="176"/>
      <c r="H534" s="177"/>
      <c r="I534" s="231">
        <v>100000</v>
      </c>
      <c r="J534" s="232"/>
      <c r="K534" s="231">
        <f>SUM(K535)</f>
        <v>0</v>
      </c>
      <c r="L534" s="232"/>
      <c r="M534" s="51">
        <f>K534/I534</f>
        <v>0</v>
      </c>
    </row>
    <row r="535" spans="1:13" x14ac:dyDescent="0.25">
      <c r="A535" s="2"/>
      <c r="B535" s="26">
        <v>4263</v>
      </c>
      <c r="C535" s="3"/>
      <c r="D535" s="165" t="s">
        <v>267</v>
      </c>
      <c r="E535" s="166"/>
      <c r="F535" s="166"/>
      <c r="G535" s="166"/>
      <c r="H535" s="167"/>
      <c r="I535" s="204"/>
      <c r="J535" s="205"/>
      <c r="K535" s="204">
        <v>0</v>
      </c>
      <c r="L535" s="205"/>
      <c r="M535" s="51"/>
    </row>
    <row r="536" spans="1:13" x14ac:dyDescent="0.25">
      <c r="A536" s="2"/>
      <c r="B536" s="199" t="s">
        <v>427</v>
      </c>
      <c r="C536" s="200"/>
      <c r="D536" s="201" t="s">
        <v>561</v>
      </c>
      <c r="E536" s="199"/>
      <c r="F536" s="199"/>
      <c r="G536" s="199"/>
      <c r="H536" s="200"/>
      <c r="I536" s="185">
        <f>I537</f>
        <v>250000</v>
      </c>
      <c r="J536" s="186"/>
      <c r="K536" s="202">
        <f>K537</f>
        <v>10687.5</v>
      </c>
      <c r="L536" s="203"/>
      <c r="M536" s="49">
        <f>K536/I536</f>
        <v>4.2750000000000003E-2</v>
      </c>
    </row>
    <row r="537" spans="1:13" x14ac:dyDescent="0.25">
      <c r="A537" s="2"/>
      <c r="B537" s="187" t="s">
        <v>428</v>
      </c>
      <c r="C537" s="169"/>
      <c r="D537" s="188" t="s">
        <v>266</v>
      </c>
      <c r="E537" s="189"/>
      <c r="F537" s="189"/>
      <c r="G537" s="189"/>
      <c r="H537" s="190"/>
      <c r="I537" s="193">
        <f>I538</f>
        <v>250000</v>
      </c>
      <c r="J537" s="194"/>
      <c r="K537" s="195">
        <f>K538</f>
        <v>10687.5</v>
      </c>
      <c r="L537" s="196"/>
      <c r="M537" s="50">
        <f>K537/I537</f>
        <v>4.2750000000000003E-2</v>
      </c>
    </row>
    <row r="538" spans="1:13" x14ac:dyDescent="0.25">
      <c r="A538" s="2"/>
      <c r="B538" s="44">
        <v>323</v>
      </c>
      <c r="C538" s="45"/>
      <c r="D538" s="175" t="s">
        <v>228</v>
      </c>
      <c r="E538" s="176"/>
      <c r="F538" s="176"/>
      <c r="G538" s="176"/>
      <c r="H538" s="177"/>
      <c r="I538" s="233">
        <v>250000</v>
      </c>
      <c r="J538" s="234"/>
      <c r="K538" s="231">
        <f>SUM(K539:L540)</f>
        <v>10687.5</v>
      </c>
      <c r="L538" s="232"/>
      <c r="M538" s="51">
        <f>K538/I538</f>
        <v>4.2750000000000003E-2</v>
      </c>
    </row>
    <row r="539" spans="1:13" x14ac:dyDescent="0.25">
      <c r="A539" s="2"/>
      <c r="B539" s="26">
        <v>3237</v>
      </c>
      <c r="C539" s="3"/>
      <c r="D539" s="165" t="s">
        <v>254</v>
      </c>
      <c r="E539" s="166"/>
      <c r="F539" s="166"/>
      <c r="G539" s="166"/>
      <c r="H539" s="167"/>
      <c r="I539" s="250"/>
      <c r="J539" s="251"/>
      <c r="K539" s="191">
        <v>8125</v>
      </c>
      <c r="L539" s="192"/>
      <c r="M539" s="51"/>
    </row>
    <row r="540" spans="1:13" x14ac:dyDescent="0.25">
      <c r="A540" s="2"/>
      <c r="B540" s="26">
        <v>3237</v>
      </c>
      <c r="C540" s="3"/>
      <c r="D540" s="165" t="s">
        <v>355</v>
      </c>
      <c r="E540" s="166"/>
      <c r="F540" s="166"/>
      <c r="G540" s="166"/>
      <c r="H540" s="167"/>
      <c r="I540" s="204"/>
      <c r="J540" s="205"/>
      <c r="K540" s="204">
        <v>2562.5</v>
      </c>
      <c r="L540" s="205"/>
      <c r="M540" s="51"/>
    </row>
    <row r="541" spans="1:13" x14ac:dyDescent="0.25">
      <c r="A541" s="2"/>
      <c r="B541" s="307" t="s">
        <v>429</v>
      </c>
      <c r="C541" s="200"/>
      <c r="D541" s="201" t="s">
        <v>430</v>
      </c>
      <c r="E541" s="199"/>
      <c r="F541" s="199"/>
      <c r="G541" s="199"/>
      <c r="H541" s="200"/>
      <c r="I541" s="202">
        <f>I542</f>
        <v>0</v>
      </c>
      <c r="J541" s="203"/>
      <c r="K541" s="202">
        <f>K542</f>
        <v>0</v>
      </c>
      <c r="L541" s="203"/>
      <c r="M541" s="49" t="e">
        <f t="shared" ref="M541:M546" si="20">K541/I541</f>
        <v>#DIV/0!</v>
      </c>
    </row>
    <row r="542" spans="1:13" x14ac:dyDescent="0.25">
      <c r="A542" s="2"/>
      <c r="B542" s="209" t="s">
        <v>431</v>
      </c>
      <c r="C542" s="172"/>
      <c r="D542" s="170" t="s">
        <v>432</v>
      </c>
      <c r="E542" s="171"/>
      <c r="F542" s="171"/>
      <c r="G542" s="171"/>
      <c r="H542" s="172"/>
      <c r="I542" s="173">
        <f>I543</f>
        <v>0</v>
      </c>
      <c r="J542" s="174"/>
      <c r="K542" s="173">
        <f>K543</f>
        <v>0</v>
      </c>
      <c r="L542" s="174"/>
      <c r="M542" s="50" t="e">
        <f t="shared" si="20"/>
        <v>#DIV/0!</v>
      </c>
    </row>
    <row r="543" spans="1:13" x14ac:dyDescent="0.25">
      <c r="A543" s="2"/>
      <c r="B543" s="122">
        <v>323</v>
      </c>
      <c r="C543" s="46"/>
      <c r="D543" s="175" t="s">
        <v>228</v>
      </c>
      <c r="E543" s="176"/>
      <c r="F543" s="176"/>
      <c r="G543" s="176"/>
      <c r="H543" s="177"/>
      <c r="I543" s="197">
        <v>0</v>
      </c>
      <c r="J543" s="198"/>
      <c r="K543" s="197">
        <f>SUM(K544)</f>
        <v>0</v>
      </c>
      <c r="L543" s="198"/>
      <c r="M543" s="66" t="e">
        <f t="shared" si="20"/>
        <v>#DIV/0!</v>
      </c>
    </row>
    <row r="544" spans="1:13" ht="24.75" customHeight="1" x14ac:dyDescent="0.25">
      <c r="A544" s="2"/>
      <c r="B544" s="121">
        <v>3237</v>
      </c>
      <c r="C544" s="3"/>
      <c r="D544" s="180" t="s">
        <v>562</v>
      </c>
      <c r="E544" s="181"/>
      <c r="F544" s="181"/>
      <c r="G544" s="181"/>
      <c r="H544" s="214"/>
      <c r="I544" s="191"/>
      <c r="J544" s="192"/>
      <c r="K544" s="191">
        <v>0</v>
      </c>
      <c r="L544" s="192"/>
      <c r="M544" s="51"/>
    </row>
    <row r="545" spans="1:13" ht="17.25" customHeight="1" x14ac:dyDescent="0.25">
      <c r="A545" s="2"/>
      <c r="B545" s="307" t="s">
        <v>563</v>
      </c>
      <c r="C545" s="200"/>
      <c r="D545" s="206" t="s">
        <v>150</v>
      </c>
      <c r="E545" s="207"/>
      <c r="F545" s="207"/>
      <c r="G545" s="207"/>
      <c r="H545" s="208"/>
      <c r="I545" s="202">
        <f>I546+I549+I552</f>
        <v>320000</v>
      </c>
      <c r="J545" s="203"/>
      <c r="K545" s="202">
        <f>K546+K549+K552</f>
        <v>10000</v>
      </c>
      <c r="L545" s="203"/>
      <c r="M545" s="49">
        <f t="shared" si="20"/>
        <v>3.125E-2</v>
      </c>
    </row>
    <row r="546" spans="1:13" ht="17.25" customHeight="1" x14ac:dyDescent="0.25">
      <c r="A546" s="2"/>
      <c r="B546" s="209" t="s">
        <v>564</v>
      </c>
      <c r="C546" s="172"/>
      <c r="D546" s="210" t="s">
        <v>565</v>
      </c>
      <c r="E546" s="187"/>
      <c r="F546" s="187"/>
      <c r="G546" s="187"/>
      <c r="H546" s="169"/>
      <c r="I546" s="173">
        <f>I547</f>
        <v>200000</v>
      </c>
      <c r="J546" s="174"/>
      <c r="K546" s="173">
        <f>K547</f>
        <v>0</v>
      </c>
      <c r="L546" s="174"/>
      <c r="M546" s="50">
        <f t="shared" si="20"/>
        <v>0</v>
      </c>
    </row>
    <row r="547" spans="1:13" ht="18.75" customHeight="1" x14ac:dyDescent="0.25">
      <c r="A547" s="2"/>
      <c r="B547" s="122">
        <v>323</v>
      </c>
      <c r="C547" s="3"/>
      <c r="D547" s="222" t="s">
        <v>228</v>
      </c>
      <c r="E547" s="223"/>
      <c r="F547" s="223"/>
      <c r="G547" s="223"/>
      <c r="H547" s="224"/>
      <c r="I547" s="197">
        <v>200000</v>
      </c>
      <c r="J547" s="198"/>
      <c r="K547" s="197">
        <f>SUM(K548)</f>
        <v>0</v>
      </c>
      <c r="L547" s="198"/>
      <c r="M547" s="66">
        <f>K547/I547</f>
        <v>0</v>
      </c>
    </row>
    <row r="548" spans="1:13" ht="20.25" customHeight="1" x14ac:dyDescent="0.25">
      <c r="A548" s="2"/>
      <c r="B548" s="121">
        <v>323</v>
      </c>
      <c r="C548" s="3"/>
      <c r="D548" s="180" t="s">
        <v>565</v>
      </c>
      <c r="E548" s="181"/>
      <c r="F548" s="181"/>
      <c r="G548" s="181"/>
      <c r="H548" s="214"/>
      <c r="I548" s="191"/>
      <c r="J548" s="192"/>
      <c r="K548" s="191">
        <v>0</v>
      </c>
      <c r="L548" s="192"/>
      <c r="M548" s="51"/>
    </row>
    <row r="549" spans="1:13" ht="16.5" customHeight="1" x14ac:dyDescent="0.25">
      <c r="A549" s="2"/>
      <c r="B549" s="209" t="s">
        <v>567</v>
      </c>
      <c r="C549" s="172"/>
      <c r="D549" s="210" t="s">
        <v>646</v>
      </c>
      <c r="E549" s="187"/>
      <c r="F549" s="187"/>
      <c r="G549" s="187"/>
      <c r="H549" s="169"/>
      <c r="I549" s="173">
        <f>I550</f>
        <v>100000</v>
      </c>
      <c r="J549" s="174"/>
      <c r="K549" s="173">
        <f>K550</f>
        <v>0</v>
      </c>
      <c r="L549" s="174"/>
      <c r="M549" s="50">
        <f>K549/I549</f>
        <v>0</v>
      </c>
    </row>
    <row r="550" spans="1:13" ht="18" customHeight="1" x14ac:dyDescent="0.25">
      <c r="A550" s="2"/>
      <c r="B550" s="122">
        <v>323</v>
      </c>
      <c r="C550" s="45"/>
      <c r="D550" s="222" t="s">
        <v>228</v>
      </c>
      <c r="E550" s="223"/>
      <c r="F550" s="223"/>
      <c r="G550" s="223"/>
      <c r="H550" s="224"/>
      <c r="I550" s="197">
        <v>100000</v>
      </c>
      <c r="J550" s="198"/>
      <c r="K550" s="197">
        <f>SUM(K551)</f>
        <v>0</v>
      </c>
      <c r="L550" s="198"/>
      <c r="M550" s="66">
        <f>K550/I550</f>
        <v>0</v>
      </c>
    </row>
    <row r="551" spans="1:13" ht="17.25" customHeight="1" x14ac:dyDescent="0.25">
      <c r="A551" s="2"/>
      <c r="B551" s="121">
        <v>3237</v>
      </c>
      <c r="C551" s="3"/>
      <c r="D551" s="180" t="s">
        <v>568</v>
      </c>
      <c r="E551" s="181"/>
      <c r="F551" s="181"/>
      <c r="G551" s="181"/>
      <c r="H551" s="214"/>
      <c r="I551" s="191"/>
      <c r="J551" s="192"/>
      <c r="K551" s="191">
        <v>0</v>
      </c>
      <c r="L551" s="192"/>
      <c r="M551" s="124"/>
    </row>
    <row r="552" spans="1:13" ht="18" customHeight="1" x14ac:dyDescent="0.25">
      <c r="A552" s="2"/>
      <c r="B552" s="209" t="s">
        <v>566</v>
      </c>
      <c r="C552" s="172"/>
      <c r="D552" s="210" t="s">
        <v>150</v>
      </c>
      <c r="E552" s="187"/>
      <c r="F552" s="187"/>
      <c r="G552" s="187"/>
      <c r="H552" s="169"/>
      <c r="I552" s="173">
        <f>I553</f>
        <v>20000</v>
      </c>
      <c r="J552" s="174"/>
      <c r="K552" s="173">
        <f>K553</f>
        <v>10000</v>
      </c>
      <c r="L552" s="174"/>
      <c r="M552" s="50">
        <f>K552/I552</f>
        <v>0.5</v>
      </c>
    </row>
    <row r="553" spans="1:13" ht="16.5" customHeight="1" x14ac:dyDescent="0.25">
      <c r="A553" s="2"/>
      <c r="B553" s="122">
        <v>323</v>
      </c>
      <c r="C553" s="46"/>
      <c r="D553" s="211" t="s">
        <v>228</v>
      </c>
      <c r="E553" s="212"/>
      <c r="F553" s="212"/>
      <c r="G553" s="212"/>
      <c r="H553" s="213"/>
      <c r="I553" s="197">
        <v>20000</v>
      </c>
      <c r="J553" s="198"/>
      <c r="K553" s="197">
        <f>SUM(K554)</f>
        <v>10000</v>
      </c>
      <c r="L553" s="198"/>
      <c r="M553" s="66">
        <f>K553/I553</f>
        <v>0.5</v>
      </c>
    </row>
    <row r="554" spans="1:13" ht="16.5" customHeight="1" x14ac:dyDescent="0.25">
      <c r="A554" s="2"/>
      <c r="B554" s="121">
        <v>3239</v>
      </c>
      <c r="C554" s="34"/>
      <c r="D554" s="578" t="s">
        <v>74</v>
      </c>
      <c r="E554" s="513"/>
      <c r="F554" s="513"/>
      <c r="G554" s="513"/>
      <c r="H554" s="514"/>
      <c r="I554" s="191"/>
      <c r="J554" s="192"/>
      <c r="K554" s="191">
        <v>10000</v>
      </c>
      <c r="L554" s="192"/>
      <c r="M554" s="124"/>
    </row>
    <row r="555" spans="1:13" ht="16.5" customHeight="1" x14ac:dyDescent="0.25">
      <c r="A555" s="2"/>
      <c r="B555" s="307" t="s">
        <v>647</v>
      </c>
      <c r="C555" s="200"/>
      <c r="D555" s="206" t="s">
        <v>648</v>
      </c>
      <c r="E555" s="207"/>
      <c r="F555" s="207"/>
      <c r="G555" s="207"/>
      <c r="H555" s="208"/>
      <c r="I555" s="202">
        <f>I556</f>
        <v>300000</v>
      </c>
      <c r="J555" s="203"/>
      <c r="K555" s="202">
        <f>K556</f>
        <v>0</v>
      </c>
      <c r="L555" s="203"/>
      <c r="M555" s="151"/>
    </row>
    <row r="556" spans="1:13" ht="16.5" customHeight="1" x14ac:dyDescent="0.25">
      <c r="A556" s="2"/>
      <c r="B556" s="209" t="s">
        <v>649</v>
      </c>
      <c r="C556" s="172"/>
      <c r="D556" s="210" t="s">
        <v>650</v>
      </c>
      <c r="E556" s="187"/>
      <c r="F556" s="187"/>
      <c r="G556" s="187"/>
      <c r="H556" s="169"/>
      <c r="I556" s="173">
        <f>I557</f>
        <v>300000</v>
      </c>
      <c r="J556" s="174"/>
      <c r="K556" s="173">
        <f>K557</f>
        <v>0</v>
      </c>
      <c r="L556" s="174"/>
      <c r="M556" s="152"/>
    </row>
    <row r="557" spans="1:13" ht="16.5" customHeight="1" x14ac:dyDescent="0.25">
      <c r="A557" s="2"/>
      <c r="B557" s="122">
        <v>323</v>
      </c>
      <c r="C557" s="46"/>
      <c r="D557" s="211" t="s">
        <v>228</v>
      </c>
      <c r="E557" s="212"/>
      <c r="F557" s="212"/>
      <c r="G557" s="212"/>
      <c r="H557" s="213"/>
      <c r="I557" s="197">
        <v>300000</v>
      </c>
      <c r="J557" s="198"/>
      <c r="K557" s="197">
        <f>SUM(K558)</f>
        <v>0</v>
      </c>
      <c r="L557" s="198"/>
      <c r="M557" s="153"/>
    </row>
    <row r="558" spans="1:13" ht="16.5" customHeight="1" x14ac:dyDescent="0.25">
      <c r="A558" s="2"/>
      <c r="B558" s="121">
        <v>3237</v>
      </c>
      <c r="C558" s="34"/>
      <c r="D558" s="180" t="s">
        <v>568</v>
      </c>
      <c r="E558" s="181"/>
      <c r="F558" s="181"/>
      <c r="G558" s="181"/>
      <c r="H558" s="214"/>
      <c r="I558" s="191"/>
      <c r="J558" s="192"/>
      <c r="K558" s="191"/>
      <c r="L558" s="192"/>
      <c r="M558" s="124"/>
    </row>
    <row r="559" spans="1:13" x14ac:dyDescent="0.25">
      <c r="A559" s="2"/>
      <c r="B559" s="225" t="s">
        <v>544</v>
      </c>
      <c r="C559" s="226"/>
      <c r="D559" s="227" t="s">
        <v>545</v>
      </c>
      <c r="E559" s="228"/>
      <c r="F559" s="228"/>
      <c r="G559" s="228"/>
      <c r="H559" s="226"/>
      <c r="I559" s="229">
        <f>I560+I569</f>
        <v>945000</v>
      </c>
      <c r="J559" s="230"/>
      <c r="K559" s="229">
        <f>K560+K569</f>
        <v>122000</v>
      </c>
      <c r="L559" s="230"/>
      <c r="M559" s="119"/>
    </row>
    <row r="560" spans="1:13" x14ac:dyDescent="0.25">
      <c r="A560" s="2"/>
      <c r="B560" s="199" t="s">
        <v>433</v>
      </c>
      <c r="C560" s="200"/>
      <c r="D560" s="201" t="s">
        <v>268</v>
      </c>
      <c r="E560" s="199"/>
      <c r="F560" s="199"/>
      <c r="G560" s="199"/>
      <c r="H560" s="200"/>
      <c r="I560" s="185">
        <f>I561+I564</f>
        <v>900000</v>
      </c>
      <c r="J560" s="186"/>
      <c r="K560" s="202">
        <f>K561</f>
        <v>122000</v>
      </c>
      <c r="L560" s="203"/>
      <c r="M560" s="49">
        <f>K560/I560</f>
        <v>0.13555555555555557</v>
      </c>
    </row>
    <row r="561" spans="1:13" x14ac:dyDescent="0.25">
      <c r="A561" s="2"/>
      <c r="B561" s="187" t="s">
        <v>434</v>
      </c>
      <c r="C561" s="169"/>
      <c r="D561" s="188" t="s">
        <v>268</v>
      </c>
      <c r="E561" s="189"/>
      <c r="F561" s="189"/>
      <c r="G561" s="189"/>
      <c r="H561" s="190"/>
      <c r="I561" s="193">
        <f>I562</f>
        <v>200000</v>
      </c>
      <c r="J561" s="194"/>
      <c r="K561" s="195">
        <f>K562+K565+K567</f>
        <v>122000</v>
      </c>
      <c r="L561" s="196"/>
      <c r="M561" s="50">
        <f>K561/I561</f>
        <v>0.61</v>
      </c>
    </row>
    <row r="562" spans="1:13" x14ac:dyDescent="0.25">
      <c r="A562" s="2"/>
      <c r="B562" s="44">
        <v>381</v>
      </c>
      <c r="C562" s="45"/>
      <c r="D562" s="175" t="s">
        <v>50</v>
      </c>
      <c r="E562" s="176"/>
      <c r="F562" s="176"/>
      <c r="G562" s="176"/>
      <c r="H562" s="177"/>
      <c r="I562" s="233">
        <v>200000</v>
      </c>
      <c r="J562" s="234"/>
      <c r="K562" s="231">
        <f>SUM(K563)</f>
        <v>122000</v>
      </c>
      <c r="L562" s="232"/>
      <c r="M562" s="51">
        <f>K562/I562</f>
        <v>0.61</v>
      </c>
    </row>
    <row r="563" spans="1:13" x14ac:dyDescent="0.25">
      <c r="A563" s="2"/>
      <c r="B563" s="26">
        <v>3811</v>
      </c>
      <c r="C563" s="3"/>
      <c r="D563" s="165" t="s">
        <v>569</v>
      </c>
      <c r="E563" s="166"/>
      <c r="F563" s="166"/>
      <c r="G563" s="166"/>
      <c r="H563" s="167"/>
      <c r="I563" s="204"/>
      <c r="J563" s="205"/>
      <c r="K563" s="204">
        <v>122000</v>
      </c>
      <c r="L563" s="205"/>
      <c r="M563" s="51"/>
    </row>
    <row r="564" spans="1:13" ht="24" customHeight="1" x14ac:dyDescent="0.25">
      <c r="A564" s="2"/>
      <c r="B564" s="187" t="s">
        <v>651</v>
      </c>
      <c r="C564" s="169"/>
      <c r="D564" s="188" t="s">
        <v>652</v>
      </c>
      <c r="E564" s="189"/>
      <c r="F564" s="189"/>
      <c r="G564" s="189"/>
      <c r="H564" s="190"/>
      <c r="I564" s="193">
        <f>I565+I567</f>
        <v>700000</v>
      </c>
      <c r="J564" s="194"/>
      <c r="K564" s="195"/>
      <c r="L564" s="196"/>
      <c r="M564" s="50">
        <f>K564/I564</f>
        <v>0</v>
      </c>
    </row>
    <row r="565" spans="1:13" x14ac:dyDescent="0.25">
      <c r="A565" s="2"/>
      <c r="B565" s="44">
        <v>411</v>
      </c>
      <c r="C565" s="3"/>
      <c r="D565" s="175" t="s">
        <v>52</v>
      </c>
      <c r="E565" s="176"/>
      <c r="F565" s="176"/>
      <c r="G565" s="176"/>
      <c r="H565" s="177"/>
      <c r="I565" s="197">
        <v>500000</v>
      </c>
      <c r="J565" s="198"/>
      <c r="K565" s="197">
        <f>K566</f>
        <v>0</v>
      </c>
      <c r="L565" s="198"/>
      <c r="M565" s="66">
        <f>K565/I565</f>
        <v>0</v>
      </c>
    </row>
    <row r="566" spans="1:13" x14ac:dyDescent="0.25">
      <c r="A566" s="2"/>
      <c r="B566" s="26">
        <v>4111</v>
      </c>
      <c r="C566" s="3"/>
      <c r="D566" s="165" t="s">
        <v>52</v>
      </c>
      <c r="E566" s="166"/>
      <c r="F566" s="166"/>
      <c r="G566" s="166"/>
      <c r="H566" s="167"/>
      <c r="I566" s="191"/>
      <c r="J566" s="192"/>
      <c r="K566" s="191">
        <v>0</v>
      </c>
      <c r="L566" s="192"/>
      <c r="M566" s="51"/>
    </row>
    <row r="567" spans="1:13" x14ac:dyDescent="0.25">
      <c r="A567" s="2"/>
      <c r="B567" s="44">
        <v>421</v>
      </c>
      <c r="C567" s="46"/>
      <c r="D567" s="175" t="s">
        <v>531</v>
      </c>
      <c r="E567" s="176"/>
      <c r="F567" s="176"/>
      <c r="G567" s="176"/>
      <c r="H567" s="177"/>
      <c r="I567" s="231">
        <v>200000</v>
      </c>
      <c r="J567" s="232"/>
      <c r="K567" s="231">
        <f>SUM(K568)</f>
        <v>0</v>
      </c>
      <c r="L567" s="232"/>
      <c r="M567" s="66">
        <f>K567/I567</f>
        <v>0</v>
      </c>
    </row>
    <row r="568" spans="1:13" x14ac:dyDescent="0.25">
      <c r="A568" s="2"/>
      <c r="B568" s="26">
        <v>4212</v>
      </c>
      <c r="C568" s="34"/>
      <c r="D568" s="165" t="s">
        <v>652</v>
      </c>
      <c r="E568" s="166"/>
      <c r="F568" s="166"/>
      <c r="G568" s="166"/>
      <c r="H568" s="167"/>
      <c r="I568" s="204"/>
      <c r="J568" s="205"/>
      <c r="K568" s="204">
        <v>0</v>
      </c>
      <c r="L568" s="205"/>
      <c r="M568" s="51"/>
    </row>
    <row r="569" spans="1:13" x14ac:dyDescent="0.25">
      <c r="A569" s="2"/>
      <c r="B569" s="199" t="s">
        <v>435</v>
      </c>
      <c r="C569" s="200"/>
      <c r="D569" s="201" t="s">
        <v>269</v>
      </c>
      <c r="E569" s="199"/>
      <c r="F569" s="199"/>
      <c r="G569" s="199"/>
      <c r="H569" s="200"/>
      <c r="I569" s="185">
        <f>I570</f>
        <v>45000</v>
      </c>
      <c r="J569" s="186"/>
      <c r="K569" s="202">
        <f>K570</f>
        <v>0</v>
      </c>
      <c r="L569" s="203"/>
      <c r="M569" s="49">
        <f>K569/I569</f>
        <v>0</v>
      </c>
    </row>
    <row r="570" spans="1:13" x14ac:dyDescent="0.25">
      <c r="A570" s="2"/>
      <c r="B570" s="187" t="s">
        <v>436</v>
      </c>
      <c r="C570" s="169"/>
      <c r="D570" s="188" t="s">
        <v>269</v>
      </c>
      <c r="E570" s="189"/>
      <c r="F570" s="189"/>
      <c r="G570" s="189"/>
      <c r="H570" s="190"/>
      <c r="I570" s="193">
        <f>I571+I573</f>
        <v>45000</v>
      </c>
      <c r="J570" s="194"/>
      <c r="K570" s="195">
        <f>K571+K573</f>
        <v>0</v>
      </c>
      <c r="L570" s="196"/>
      <c r="M570" s="50">
        <f>K570/I570</f>
        <v>0</v>
      </c>
    </row>
    <row r="571" spans="1:13" x14ac:dyDescent="0.25">
      <c r="A571" s="2"/>
      <c r="B571" s="44">
        <v>322</v>
      </c>
      <c r="C571" s="45"/>
      <c r="D571" s="175" t="s">
        <v>216</v>
      </c>
      <c r="E571" s="176"/>
      <c r="F571" s="176"/>
      <c r="G571" s="176"/>
      <c r="H571" s="177"/>
      <c r="I571" s="233">
        <v>25000</v>
      </c>
      <c r="J571" s="234"/>
      <c r="K571" s="231">
        <f>SUM(K572)</f>
        <v>0</v>
      </c>
      <c r="L571" s="232"/>
      <c r="M571" s="51">
        <f>K571/I571</f>
        <v>0</v>
      </c>
    </row>
    <row r="572" spans="1:13" x14ac:dyDescent="0.25">
      <c r="A572" s="2"/>
      <c r="B572" s="26">
        <v>3227</v>
      </c>
      <c r="C572" s="3"/>
      <c r="D572" s="165" t="s">
        <v>437</v>
      </c>
      <c r="E572" s="166"/>
      <c r="F572" s="166"/>
      <c r="G572" s="166"/>
      <c r="H572" s="167"/>
      <c r="I572" s="204"/>
      <c r="J572" s="205"/>
      <c r="K572" s="204">
        <v>0</v>
      </c>
      <c r="L572" s="205"/>
      <c r="M572" s="51"/>
    </row>
    <row r="573" spans="1:13" x14ac:dyDescent="0.25">
      <c r="A573" s="2"/>
      <c r="B573" s="44">
        <v>381</v>
      </c>
      <c r="C573" s="46"/>
      <c r="D573" s="175" t="s">
        <v>50</v>
      </c>
      <c r="E573" s="176"/>
      <c r="F573" s="176"/>
      <c r="G573" s="176"/>
      <c r="H573" s="177"/>
      <c r="I573" s="233">
        <v>20000</v>
      </c>
      <c r="J573" s="234"/>
      <c r="K573" s="231">
        <f>SUM(K574)</f>
        <v>0</v>
      </c>
      <c r="L573" s="232"/>
      <c r="M573" s="51">
        <f>K573/I573</f>
        <v>0</v>
      </c>
    </row>
    <row r="574" spans="1:13" x14ac:dyDescent="0.25">
      <c r="A574" s="2"/>
      <c r="B574" s="26">
        <v>3811</v>
      </c>
      <c r="C574" s="34"/>
      <c r="D574" s="165" t="s">
        <v>292</v>
      </c>
      <c r="E574" s="166"/>
      <c r="F574" s="166"/>
      <c r="G574" s="166"/>
      <c r="H574" s="167"/>
      <c r="I574" s="204"/>
      <c r="J574" s="205"/>
      <c r="K574" s="204">
        <v>0</v>
      </c>
      <c r="L574" s="205"/>
      <c r="M574" s="51"/>
    </row>
    <row r="575" spans="1:13" x14ac:dyDescent="0.25">
      <c r="A575" s="2"/>
      <c r="B575" s="225" t="s">
        <v>546</v>
      </c>
      <c r="C575" s="226"/>
      <c r="D575" s="227" t="s">
        <v>547</v>
      </c>
      <c r="E575" s="228"/>
      <c r="F575" s="228"/>
      <c r="G575" s="228"/>
      <c r="H575" s="226"/>
      <c r="I575" s="229">
        <f>I576+I587+I591</f>
        <v>1161000</v>
      </c>
      <c r="J575" s="230"/>
      <c r="K575" s="229">
        <f>K576+K587+K591</f>
        <v>764960.39</v>
      </c>
      <c r="L575" s="230"/>
      <c r="M575" s="119"/>
    </row>
    <row r="576" spans="1:13" x14ac:dyDescent="0.25">
      <c r="A576" s="2"/>
      <c r="B576" s="199" t="s">
        <v>438</v>
      </c>
      <c r="C576" s="200"/>
      <c r="D576" s="201" t="s">
        <v>439</v>
      </c>
      <c r="E576" s="199"/>
      <c r="F576" s="199"/>
      <c r="G576" s="199"/>
      <c r="H576" s="200"/>
      <c r="I576" s="185">
        <f>I577+I581+I584</f>
        <v>262000</v>
      </c>
      <c r="J576" s="186"/>
      <c r="K576" s="202">
        <f>K577+K581+K584</f>
        <v>70800</v>
      </c>
      <c r="L576" s="203"/>
      <c r="M576" s="49">
        <f>K576/I576</f>
        <v>0.27022900763358776</v>
      </c>
    </row>
    <row r="577" spans="1:13" x14ac:dyDescent="0.25">
      <c r="A577" s="2"/>
      <c r="B577" s="187" t="s">
        <v>440</v>
      </c>
      <c r="C577" s="169"/>
      <c r="D577" s="188" t="s">
        <v>270</v>
      </c>
      <c r="E577" s="189"/>
      <c r="F577" s="189"/>
      <c r="G577" s="189"/>
      <c r="H577" s="190"/>
      <c r="I577" s="193">
        <f>I578</f>
        <v>212000</v>
      </c>
      <c r="J577" s="194"/>
      <c r="K577" s="195">
        <f>K578</f>
        <v>70800</v>
      </c>
      <c r="L577" s="196"/>
      <c r="M577" s="50">
        <f>K577/I577</f>
        <v>0.33396226415094338</v>
      </c>
    </row>
    <row r="578" spans="1:13" x14ac:dyDescent="0.25">
      <c r="A578" s="2"/>
      <c r="B578" s="44">
        <v>372</v>
      </c>
      <c r="C578" s="45"/>
      <c r="D578" s="175" t="s">
        <v>526</v>
      </c>
      <c r="E578" s="176"/>
      <c r="F578" s="176"/>
      <c r="G578" s="176"/>
      <c r="H578" s="177"/>
      <c r="I578" s="233">
        <v>212000</v>
      </c>
      <c r="J578" s="234"/>
      <c r="K578" s="231">
        <f>SUM(K579:L580)</f>
        <v>70800</v>
      </c>
      <c r="L578" s="232"/>
      <c r="M578" s="66">
        <f>K578/I578</f>
        <v>0.33396226415094338</v>
      </c>
    </row>
    <row r="579" spans="1:13" x14ac:dyDescent="0.25">
      <c r="A579" s="2"/>
      <c r="B579" s="26">
        <v>3721</v>
      </c>
      <c r="C579" s="3"/>
      <c r="D579" s="165" t="s">
        <v>294</v>
      </c>
      <c r="E579" s="166"/>
      <c r="F579" s="166"/>
      <c r="G579" s="166"/>
      <c r="H579" s="167"/>
      <c r="I579" s="204"/>
      <c r="J579" s="205"/>
      <c r="K579" s="204">
        <v>39600</v>
      </c>
      <c r="L579" s="205"/>
      <c r="M579" s="51"/>
    </row>
    <row r="580" spans="1:13" x14ac:dyDescent="0.25">
      <c r="A580" s="2"/>
      <c r="B580" s="26">
        <v>3721</v>
      </c>
      <c r="C580" s="3"/>
      <c r="D580" s="165" t="s">
        <v>293</v>
      </c>
      <c r="E580" s="166"/>
      <c r="F580" s="166"/>
      <c r="G580" s="166"/>
      <c r="H580" s="167"/>
      <c r="I580" s="204"/>
      <c r="J580" s="205"/>
      <c r="K580" s="204">
        <v>31200</v>
      </c>
      <c r="L580" s="205"/>
      <c r="M580" s="51"/>
    </row>
    <row r="581" spans="1:13" ht="27" customHeight="1" x14ac:dyDescent="0.25">
      <c r="A581" s="2"/>
      <c r="B581" s="187" t="s">
        <v>441</v>
      </c>
      <c r="C581" s="169"/>
      <c r="D581" s="306" t="s">
        <v>653</v>
      </c>
      <c r="E581" s="252"/>
      <c r="F581" s="252"/>
      <c r="G581" s="252"/>
      <c r="H581" s="253"/>
      <c r="I581" s="195">
        <f>I582</f>
        <v>30000</v>
      </c>
      <c r="J581" s="196"/>
      <c r="K581" s="195">
        <f>K582</f>
        <v>0</v>
      </c>
      <c r="L581" s="196"/>
      <c r="M581" s="50">
        <f>K581/I581</f>
        <v>0</v>
      </c>
    </row>
    <row r="582" spans="1:13" x14ac:dyDescent="0.25">
      <c r="A582" s="2"/>
      <c r="B582" s="44">
        <v>372</v>
      </c>
      <c r="C582" s="45"/>
      <c r="D582" s="175" t="s">
        <v>526</v>
      </c>
      <c r="E582" s="176"/>
      <c r="F582" s="176"/>
      <c r="G582" s="176"/>
      <c r="H582" s="177"/>
      <c r="I582" s="231">
        <v>30000</v>
      </c>
      <c r="J582" s="232"/>
      <c r="K582" s="231">
        <f>SUM(K583)</f>
        <v>0</v>
      </c>
      <c r="L582" s="232"/>
      <c r="M582" s="66">
        <f>K582/I582</f>
        <v>0</v>
      </c>
    </row>
    <row r="583" spans="1:13" ht="24.75" customHeight="1" x14ac:dyDescent="0.25">
      <c r="A583" s="2"/>
      <c r="B583" s="26">
        <v>3722</v>
      </c>
      <c r="C583" s="3"/>
      <c r="D583" s="180" t="s">
        <v>653</v>
      </c>
      <c r="E583" s="181"/>
      <c r="F583" s="181"/>
      <c r="G583" s="181"/>
      <c r="H583" s="214"/>
      <c r="I583" s="204"/>
      <c r="J583" s="205"/>
      <c r="K583" s="204">
        <v>0</v>
      </c>
      <c r="L583" s="205"/>
      <c r="M583" s="51"/>
    </row>
    <row r="584" spans="1:13" x14ac:dyDescent="0.25">
      <c r="A584" s="2"/>
      <c r="B584" s="187" t="s">
        <v>442</v>
      </c>
      <c r="C584" s="169"/>
      <c r="D584" s="188" t="s">
        <v>357</v>
      </c>
      <c r="E584" s="189"/>
      <c r="F584" s="189"/>
      <c r="G584" s="189"/>
      <c r="H584" s="190"/>
      <c r="I584" s="195">
        <f>I585</f>
        <v>20000</v>
      </c>
      <c r="J584" s="196"/>
      <c r="K584" s="195">
        <f>K585</f>
        <v>0</v>
      </c>
      <c r="L584" s="196"/>
      <c r="M584" s="50">
        <f>K584/I584</f>
        <v>0</v>
      </c>
    </row>
    <row r="585" spans="1:13" x14ac:dyDescent="0.25">
      <c r="A585" s="2"/>
      <c r="B585" s="44">
        <v>381</v>
      </c>
      <c r="C585" s="45"/>
      <c r="D585" s="175" t="s">
        <v>242</v>
      </c>
      <c r="E585" s="176"/>
      <c r="F585" s="176"/>
      <c r="G585" s="176"/>
      <c r="H585" s="177"/>
      <c r="I585" s="231">
        <v>20000</v>
      </c>
      <c r="J585" s="232"/>
      <c r="K585" s="231">
        <f>SUM(K586)</f>
        <v>0</v>
      </c>
      <c r="L585" s="232"/>
      <c r="M585" s="66">
        <f>K585/I585</f>
        <v>0</v>
      </c>
    </row>
    <row r="586" spans="1:13" x14ac:dyDescent="0.25">
      <c r="A586" s="2"/>
      <c r="B586" s="26">
        <v>3811</v>
      </c>
      <c r="C586" s="3"/>
      <c r="D586" s="165" t="s">
        <v>654</v>
      </c>
      <c r="E586" s="166"/>
      <c r="F586" s="166"/>
      <c r="G586" s="166"/>
      <c r="H586" s="167"/>
      <c r="I586" s="204"/>
      <c r="J586" s="205"/>
      <c r="K586" s="204">
        <v>0</v>
      </c>
      <c r="L586" s="205"/>
      <c r="M586" s="51"/>
    </row>
    <row r="587" spans="1:13" x14ac:dyDescent="0.25">
      <c r="A587" s="2"/>
      <c r="B587" s="199" t="s">
        <v>443</v>
      </c>
      <c r="C587" s="200"/>
      <c r="D587" s="201" t="s">
        <v>444</v>
      </c>
      <c r="E587" s="199"/>
      <c r="F587" s="199"/>
      <c r="G587" s="199"/>
      <c r="H587" s="200"/>
      <c r="I587" s="185">
        <f>I588</f>
        <v>120000</v>
      </c>
      <c r="J587" s="186"/>
      <c r="K587" s="185">
        <f>K588</f>
        <v>50000</v>
      </c>
      <c r="L587" s="186"/>
      <c r="M587" s="49">
        <f>K587/I587</f>
        <v>0.41666666666666669</v>
      </c>
    </row>
    <row r="588" spans="1:13" x14ac:dyDescent="0.25">
      <c r="A588" s="2"/>
      <c r="B588" s="187" t="s">
        <v>570</v>
      </c>
      <c r="C588" s="169"/>
      <c r="D588" s="188" t="s">
        <v>271</v>
      </c>
      <c r="E588" s="189"/>
      <c r="F588" s="189"/>
      <c r="G588" s="189"/>
      <c r="H588" s="190"/>
      <c r="I588" s="193">
        <f>I589</f>
        <v>120000</v>
      </c>
      <c r="J588" s="194"/>
      <c r="K588" s="195">
        <f>K589</f>
        <v>50000</v>
      </c>
      <c r="L588" s="196"/>
      <c r="M588" s="50">
        <f>K588/I588</f>
        <v>0.41666666666666669</v>
      </c>
    </row>
    <row r="589" spans="1:13" x14ac:dyDescent="0.25">
      <c r="A589" s="2"/>
      <c r="B589" s="44">
        <v>381</v>
      </c>
      <c r="C589" s="45"/>
      <c r="D589" s="175" t="s">
        <v>50</v>
      </c>
      <c r="E589" s="176"/>
      <c r="F589" s="176"/>
      <c r="G589" s="176"/>
      <c r="H589" s="177"/>
      <c r="I589" s="233">
        <v>120000</v>
      </c>
      <c r="J589" s="234"/>
      <c r="K589" s="231">
        <f>SUM(K590)</f>
        <v>50000</v>
      </c>
      <c r="L589" s="232"/>
      <c r="M589" s="66">
        <f>K589/I589</f>
        <v>0.41666666666666669</v>
      </c>
    </row>
    <row r="590" spans="1:13" x14ac:dyDescent="0.25">
      <c r="A590" s="2"/>
      <c r="B590" s="26">
        <v>3811</v>
      </c>
      <c r="C590" s="3"/>
      <c r="D590" s="165" t="s">
        <v>358</v>
      </c>
      <c r="E590" s="166"/>
      <c r="F590" s="166"/>
      <c r="G590" s="166"/>
      <c r="H590" s="167"/>
      <c r="I590" s="204"/>
      <c r="J590" s="205"/>
      <c r="K590" s="204">
        <v>50000</v>
      </c>
      <c r="L590" s="205"/>
      <c r="M590" s="51"/>
    </row>
    <row r="591" spans="1:13" x14ac:dyDescent="0.25">
      <c r="A591" s="2"/>
      <c r="B591" s="199" t="s">
        <v>445</v>
      </c>
      <c r="C591" s="200"/>
      <c r="D591" s="201" t="s">
        <v>272</v>
      </c>
      <c r="E591" s="199"/>
      <c r="F591" s="199"/>
      <c r="G591" s="199"/>
      <c r="H591" s="200"/>
      <c r="I591" s="185">
        <f>I592+I595+I598+I602</f>
        <v>779000</v>
      </c>
      <c r="J591" s="186"/>
      <c r="K591" s="185">
        <f>K592+K595+K598+K602</f>
        <v>644160.39</v>
      </c>
      <c r="L591" s="186"/>
      <c r="M591" s="49">
        <f>K591/I591</f>
        <v>0.82690679075738127</v>
      </c>
    </row>
    <row r="592" spans="1:13" x14ac:dyDescent="0.25">
      <c r="A592" s="2"/>
      <c r="B592" s="187" t="s">
        <v>446</v>
      </c>
      <c r="C592" s="169"/>
      <c r="D592" s="188" t="s">
        <v>273</v>
      </c>
      <c r="E592" s="189"/>
      <c r="F592" s="189"/>
      <c r="G592" s="189"/>
      <c r="H592" s="190"/>
      <c r="I592" s="193">
        <f>I593</f>
        <v>10000</v>
      </c>
      <c r="J592" s="194"/>
      <c r="K592" s="193">
        <f>K593</f>
        <v>1807.95</v>
      </c>
      <c r="L592" s="194"/>
      <c r="M592" s="50">
        <f>K592/I592</f>
        <v>0.18079500000000001</v>
      </c>
    </row>
    <row r="593" spans="1:13" x14ac:dyDescent="0.25">
      <c r="A593" s="2"/>
      <c r="B593" s="44">
        <v>372</v>
      </c>
      <c r="C593" s="45"/>
      <c r="D593" s="175" t="s">
        <v>526</v>
      </c>
      <c r="E593" s="176"/>
      <c r="F593" s="176"/>
      <c r="G593" s="176"/>
      <c r="H593" s="177"/>
      <c r="I593" s="233">
        <v>10000</v>
      </c>
      <c r="J593" s="234"/>
      <c r="K593" s="233">
        <f>SUM(K594)</f>
        <v>1807.95</v>
      </c>
      <c r="L593" s="234"/>
      <c r="M593" s="51">
        <f>K593/I593</f>
        <v>0.18079500000000001</v>
      </c>
    </row>
    <row r="594" spans="1:13" x14ac:dyDescent="0.25">
      <c r="A594" s="2"/>
      <c r="B594" s="26">
        <v>3722</v>
      </c>
      <c r="C594" s="3"/>
      <c r="D594" s="165" t="s">
        <v>273</v>
      </c>
      <c r="E594" s="166"/>
      <c r="F594" s="166"/>
      <c r="G594" s="166"/>
      <c r="H594" s="167"/>
      <c r="I594" s="204"/>
      <c r="J594" s="205"/>
      <c r="K594" s="204">
        <v>1807.95</v>
      </c>
      <c r="L594" s="205"/>
      <c r="M594" s="51"/>
    </row>
    <row r="595" spans="1:13" x14ac:dyDescent="0.25">
      <c r="A595" s="2"/>
      <c r="B595" s="187" t="s">
        <v>447</v>
      </c>
      <c r="C595" s="169"/>
      <c r="D595" s="188" t="s">
        <v>274</v>
      </c>
      <c r="E595" s="189"/>
      <c r="F595" s="189"/>
      <c r="G595" s="189"/>
      <c r="H595" s="190"/>
      <c r="I595" s="195">
        <f>I596</f>
        <v>3000</v>
      </c>
      <c r="J595" s="196"/>
      <c r="K595" s="195">
        <f>K596</f>
        <v>0</v>
      </c>
      <c r="L595" s="196"/>
      <c r="M595" s="50">
        <f>K595/I595</f>
        <v>0</v>
      </c>
    </row>
    <row r="596" spans="1:13" x14ac:dyDescent="0.25">
      <c r="A596" s="2"/>
      <c r="B596" s="44">
        <v>372</v>
      </c>
      <c r="C596" s="45"/>
      <c r="D596" s="175" t="s">
        <v>526</v>
      </c>
      <c r="E596" s="176"/>
      <c r="F596" s="176"/>
      <c r="G596" s="176"/>
      <c r="H596" s="177"/>
      <c r="I596" s="231">
        <v>3000</v>
      </c>
      <c r="J596" s="232"/>
      <c r="K596" s="231">
        <f>SUM(K597)</f>
        <v>0</v>
      </c>
      <c r="L596" s="232"/>
      <c r="M596" s="66">
        <f>K596/I596</f>
        <v>0</v>
      </c>
    </row>
    <row r="597" spans="1:13" x14ac:dyDescent="0.25">
      <c r="A597" s="2"/>
      <c r="B597" s="26">
        <v>3721</v>
      </c>
      <c r="C597" s="3"/>
      <c r="D597" s="165" t="s">
        <v>295</v>
      </c>
      <c r="E597" s="166"/>
      <c r="F597" s="166"/>
      <c r="G597" s="166"/>
      <c r="H597" s="167"/>
      <c r="I597" s="204"/>
      <c r="J597" s="205"/>
      <c r="K597" s="204">
        <v>0</v>
      </c>
      <c r="L597" s="205"/>
      <c r="M597" s="51"/>
    </row>
    <row r="598" spans="1:13" x14ac:dyDescent="0.25">
      <c r="A598" s="2"/>
      <c r="B598" s="187" t="s">
        <v>448</v>
      </c>
      <c r="C598" s="169"/>
      <c r="D598" s="188" t="s">
        <v>275</v>
      </c>
      <c r="E598" s="189"/>
      <c r="F598" s="189"/>
      <c r="G598" s="189"/>
      <c r="H598" s="190"/>
      <c r="I598" s="195">
        <f>I599</f>
        <v>440000</v>
      </c>
      <c r="J598" s="196"/>
      <c r="K598" s="195">
        <f>K599</f>
        <v>500514.58</v>
      </c>
      <c r="L598" s="196"/>
      <c r="M598" s="50">
        <f t="shared" ref="M598:M603" si="21">K598/I598</f>
        <v>1.1375331363636365</v>
      </c>
    </row>
    <row r="599" spans="1:13" x14ac:dyDescent="0.25">
      <c r="A599" s="2"/>
      <c r="B599" s="44">
        <v>372</v>
      </c>
      <c r="C599" s="45"/>
      <c r="D599" s="175" t="s">
        <v>526</v>
      </c>
      <c r="E599" s="176"/>
      <c r="F599" s="176"/>
      <c r="G599" s="176"/>
      <c r="H599" s="177"/>
      <c r="I599" s="231">
        <v>440000</v>
      </c>
      <c r="J599" s="232"/>
      <c r="K599" s="231">
        <f>SUM(K600:L601)</f>
        <v>500514.58</v>
      </c>
      <c r="L599" s="232"/>
      <c r="M599" s="66">
        <f t="shared" si="21"/>
        <v>1.1375331363636365</v>
      </c>
    </row>
    <row r="600" spans="1:13" x14ac:dyDescent="0.25">
      <c r="A600" s="2"/>
      <c r="B600" s="26">
        <v>3721</v>
      </c>
      <c r="C600" s="3"/>
      <c r="D600" s="165" t="s">
        <v>296</v>
      </c>
      <c r="E600" s="166"/>
      <c r="F600" s="166"/>
      <c r="G600" s="166"/>
      <c r="H600" s="167"/>
      <c r="I600" s="204"/>
      <c r="J600" s="205"/>
      <c r="K600" s="204">
        <v>500000</v>
      </c>
      <c r="L600" s="205"/>
      <c r="M600" s="51" t="e">
        <f t="shared" si="21"/>
        <v>#DIV/0!</v>
      </c>
    </row>
    <row r="601" spans="1:13" x14ac:dyDescent="0.25">
      <c r="A601" s="2"/>
      <c r="B601" s="26">
        <v>3722</v>
      </c>
      <c r="C601" s="3"/>
      <c r="D601" s="165" t="s">
        <v>297</v>
      </c>
      <c r="E601" s="166"/>
      <c r="F601" s="166"/>
      <c r="G601" s="166"/>
      <c r="H601" s="167"/>
      <c r="I601" s="191"/>
      <c r="J601" s="192"/>
      <c r="K601" s="191">
        <v>514.58000000000004</v>
      </c>
      <c r="L601" s="192"/>
      <c r="M601" s="51" t="e">
        <f t="shared" si="21"/>
        <v>#DIV/0!</v>
      </c>
    </row>
    <row r="602" spans="1:13" x14ac:dyDescent="0.25">
      <c r="A602" s="2"/>
      <c r="B602" s="304" t="s">
        <v>449</v>
      </c>
      <c r="C602" s="305"/>
      <c r="D602" s="170" t="s">
        <v>276</v>
      </c>
      <c r="E602" s="171"/>
      <c r="F602" s="171"/>
      <c r="G602" s="171"/>
      <c r="H602" s="172"/>
      <c r="I602" s="195">
        <f>I603+I608</f>
        <v>326000</v>
      </c>
      <c r="J602" s="196"/>
      <c r="K602" s="195">
        <f>K603+K608</f>
        <v>141837.85999999999</v>
      </c>
      <c r="L602" s="196"/>
      <c r="M602" s="50">
        <f t="shared" si="21"/>
        <v>0.43508546012269933</v>
      </c>
    </row>
    <row r="603" spans="1:13" x14ac:dyDescent="0.25">
      <c r="A603" s="2"/>
      <c r="B603" s="44">
        <v>372</v>
      </c>
      <c r="C603" s="45"/>
      <c r="D603" s="301" t="s">
        <v>526</v>
      </c>
      <c r="E603" s="302"/>
      <c r="F603" s="302"/>
      <c r="G603" s="302"/>
      <c r="H603" s="303"/>
      <c r="I603" s="231">
        <v>296000</v>
      </c>
      <c r="J603" s="232"/>
      <c r="K603" s="231">
        <f>SUM(K604:L607)</f>
        <v>125100</v>
      </c>
      <c r="L603" s="232"/>
      <c r="M603" s="66">
        <f t="shared" si="21"/>
        <v>0.42263513513513512</v>
      </c>
    </row>
    <row r="604" spans="1:13" x14ac:dyDescent="0.25">
      <c r="A604" s="2"/>
      <c r="B604" s="26">
        <v>3721</v>
      </c>
      <c r="C604" s="3"/>
      <c r="D604" s="215" t="s">
        <v>298</v>
      </c>
      <c r="E604" s="216"/>
      <c r="F604" s="216"/>
      <c r="G604" s="216"/>
      <c r="H604" s="217"/>
      <c r="I604" s="204"/>
      <c r="J604" s="205"/>
      <c r="K604" s="204">
        <v>0</v>
      </c>
      <c r="L604" s="205"/>
      <c r="M604" s="51"/>
    </row>
    <row r="605" spans="1:13" x14ac:dyDescent="0.25">
      <c r="A605" s="2"/>
      <c r="B605" s="26">
        <v>3721</v>
      </c>
      <c r="C605" s="3"/>
      <c r="D605" s="215" t="s">
        <v>299</v>
      </c>
      <c r="E605" s="216"/>
      <c r="F605" s="216"/>
      <c r="G605" s="216"/>
      <c r="H605" s="217"/>
      <c r="I605" s="204"/>
      <c r="J605" s="205"/>
      <c r="K605" s="204">
        <v>0</v>
      </c>
      <c r="L605" s="205"/>
      <c r="M605" s="51"/>
    </row>
    <row r="606" spans="1:13" x14ac:dyDescent="0.25">
      <c r="A606" s="2"/>
      <c r="B606" s="26">
        <v>3721</v>
      </c>
      <c r="C606" s="3"/>
      <c r="D606" s="215" t="s">
        <v>340</v>
      </c>
      <c r="E606" s="216"/>
      <c r="F606" s="216"/>
      <c r="G606" s="216"/>
      <c r="H606" s="217"/>
      <c r="I606" s="204"/>
      <c r="J606" s="205"/>
      <c r="K606" s="204">
        <v>120100</v>
      </c>
      <c r="L606" s="205"/>
      <c r="M606" s="51"/>
    </row>
    <row r="607" spans="1:13" x14ac:dyDescent="0.25">
      <c r="A607" s="2"/>
      <c r="B607" s="26">
        <v>3721</v>
      </c>
      <c r="C607" s="3"/>
      <c r="D607" s="165" t="s">
        <v>276</v>
      </c>
      <c r="E607" s="166"/>
      <c r="F607" s="166"/>
      <c r="G607" s="166"/>
      <c r="H607" s="167"/>
      <c r="I607" s="191"/>
      <c r="J607" s="192"/>
      <c r="K607" s="191">
        <v>5000</v>
      </c>
      <c r="L607" s="192"/>
      <c r="M607" s="51"/>
    </row>
    <row r="608" spans="1:13" x14ac:dyDescent="0.25">
      <c r="A608" s="2"/>
      <c r="B608" s="44">
        <v>381</v>
      </c>
      <c r="C608" s="45"/>
      <c r="D608" s="301" t="s">
        <v>50</v>
      </c>
      <c r="E608" s="302"/>
      <c r="F608" s="302"/>
      <c r="G608" s="302"/>
      <c r="H608" s="303"/>
      <c r="I608" s="231">
        <v>30000</v>
      </c>
      <c r="J608" s="232"/>
      <c r="K608" s="231">
        <f>SUM(K609)</f>
        <v>16737.86</v>
      </c>
      <c r="L608" s="232"/>
      <c r="M608" s="66">
        <f>K608/I608</f>
        <v>0.55792866666666674</v>
      </c>
    </row>
    <row r="609" spans="1:13" x14ac:dyDescent="0.25">
      <c r="A609" s="2"/>
      <c r="B609" s="26">
        <v>3811</v>
      </c>
      <c r="C609" s="3"/>
      <c r="D609" s="215" t="s">
        <v>300</v>
      </c>
      <c r="E609" s="216"/>
      <c r="F609" s="216"/>
      <c r="G609" s="216"/>
      <c r="H609" s="217"/>
      <c r="I609" s="204"/>
      <c r="J609" s="205"/>
      <c r="K609" s="204">
        <v>16737.86</v>
      </c>
      <c r="L609" s="205"/>
      <c r="M609" s="51"/>
    </row>
    <row r="610" spans="1:13" x14ac:dyDescent="0.25">
      <c r="A610" s="2"/>
      <c r="B610" s="225" t="s">
        <v>548</v>
      </c>
      <c r="C610" s="226"/>
      <c r="D610" s="227" t="s">
        <v>549</v>
      </c>
      <c r="E610" s="228"/>
      <c r="F610" s="228"/>
      <c r="G610" s="228"/>
      <c r="H610" s="226"/>
      <c r="I610" s="229">
        <f>I611+I629+I639</f>
        <v>2160000</v>
      </c>
      <c r="J610" s="230"/>
      <c r="K610" s="229">
        <f>K611+K629+K639</f>
        <v>86095.91</v>
      </c>
      <c r="L610" s="230"/>
      <c r="M610" s="119"/>
    </row>
    <row r="611" spans="1:13" x14ac:dyDescent="0.25">
      <c r="A611" s="2"/>
      <c r="B611" s="199" t="s">
        <v>450</v>
      </c>
      <c r="C611" s="200"/>
      <c r="D611" s="201" t="s">
        <v>277</v>
      </c>
      <c r="E611" s="199"/>
      <c r="F611" s="199"/>
      <c r="G611" s="199"/>
      <c r="H611" s="200"/>
      <c r="I611" s="185">
        <f>I612+I620+I623+I626</f>
        <v>330000</v>
      </c>
      <c r="J611" s="186"/>
      <c r="K611" s="185">
        <f>K612+K620+K623+K626</f>
        <v>56095.909999999996</v>
      </c>
      <c r="L611" s="186"/>
      <c r="M611" s="49">
        <f>K611/I611</f>
        <v>0.16998760606060606</v>
      </c>
    </row>
    <row r="612" spans="1:13" x14ac:dyDescent="0.25">
      <c r="A612" s="2"/>
      <c r="B612" s="187" t="s">
        <v>452</v>
      </c>
      <c r="C612" s="169"/>
      <c r="D612" s="188" t="s">
        <v>278</v>
      </c>
      <c r="E612" s="189"/>
      <c r="F612" s="189"/>
      <c r="G612" s="189"/>
      <c r="H612" s="190"/>
      <c r="I612" s="193">
        <f>I613+I615+I617</f>
        <v>90000</v>
      </c>
      <c r="J612" s="194"/>
      <c r="K612" s="193">
        <f>K613+K615+K617</f>
        <v>56095.909999999996</v>
      </c>
      <c r="L612" s="194"/>
      <c r="M612" s="50">
        <f>K612/I612</f>
        <v>0.62328788888888886</v>
      </c>
    </row>
    <row r="613" spans="1:13" x14ac:dyDescent="0.25">
      <c r="A613" s="2"/>
      <c r="B613" s="44">
        <v>322</v>
      </c>
      <c r="C613" s="45"/>
      <c r="D613" s="175" t="s">
        <v>216</v>
      </c>
      <c r="E613" s="176"/>
      <c r="F613" s="176"/>
      <c r="G613" s="176"/>
      <c r="H613" s="177"/>
      <c r="I613" s="233">
        <v>5000</v>
      </c>
      <c r="J613" s="234"/>
      <c r="K613" s="233">
        <f>SUM(K614)</f>
        <v>0</v>
      </c>
      <c r="L613" s="234"/>
      <c r="M613" s="66">
        <f>K613/I613</f>
        <v>0</v>
      </c>
    </row>
    <row r="614" spans="1:13" x14ac:dyDescent="0.25">
      <c r="A614" s="2"/>
      <c r="B614" s="26">
        <v>3225</v>
      </c>
      <c r="C614" s="3"/>
      <c r="D614" s="165" t="s">
        <v>348</v>
      </c>
      <c r="E614" s="166"/>
      <c r="F614" s="166"/>
      <c r="G614" s="166"/>
      <c r="H614" s="167"/>
      <c r="I614" s="204"/>
      <c r="J614" s="205"/>
      <c r="K614" s="204">
        <v>0</v>
      </c>
      <c r="L614" s="205"/>
      <c r="M614" s="51"/>
    </row>
    <row r="615" spans="1:13" x14ac:dyDescent="0.25">
      <c r="A615" s="2"/>
      <c r="B615" s="44">
        <v>323</v>
      </c>
      <c r="C615" s="3"/>
      <c r="D615" s="175" t="s">
        <v>228</v>
      </c>
      <c r="E615" s="176"/>
      <c r="F615" s="176"/>
      <c r="G615" s="176"/>
      <c r="H615" s="177"/>
      <c r="I615" s="197">
        <v>15000</v>
      </c>
      <c r="J615" s="198"/>
      <c r="K615" s="197">
        <f>SUM(K616)</f>
        <v>2090.27</v>
      </c>
      <c r="L615" s="198"/>
      <c r="M615" s="66">
        <f>K615/I615</f>
        <v>0.13935133333333333</v>
      </c>
    </row>
    <row r="616" spans="1:13" x14ac:dyDescent="0.25">
      <c r="A616" s="2"/>
      <c r="B616" s="26">
        <v>3239</v>
      </c>
      <c r="C616" s="34"/>
      <c r="D616" s="165" t="s">
        <v>301</v>
      </c>
      <c r="E616" s="166"/>
      <c r="F616" s="166"/>
      <c r="G616" s="166"/>
      <c r="H616" s="167"/>
      <c r="I616" s="204"/>
      <c r="J616" s="205"/>
      <c r="K616" s="204">
        <v>2090.27</v>
      </c>
      <c r="L616" s="205"/>
      <c r="M616" s="51"/>
    </row>
    <row r="617" spans="1:13" x14ac:dyDescent="0.25">
      <c r="A617" s="2"/>
      <c r="B617" s="44">
        <v>381</v>
      </c>
      <c r="C617" s="46"/>
      <c r="D617" s="175" t="s">
        <v>50</v>
      </c>
      <c r="E617" s="176"/>
      <c r="F617" s="176"/>
      <c r="G617" s="176"/>
      <c r="H617" s="177"/>
      <c r="I617" s="231">
        <v>70000</v>
      </c>
      <c r="J617" s="232"/>
      <c r="K617" s="231">
        <f>SUM(K618:L619)</f>
        <v>54005.64</v>
      </c>
      <c r="L617" s="232"/>
      <c r="M617" s="51">
        <f>K617/I617</f>
        <v>0.77150914285714289</v>
      </c>
    </row>
    <row r="618" spans="1:13" x14ac:dyDescent="0.25">
      <c r="A618" s="2"/>
      <c r="B618" s="26">
        <v>3811</v>
      </c>
      <c r="C618" s="34"/>
      <c r="D618" s="165" t="s">
        <v>302</v>
      </c>
      <c r="E618" s="166"/>
      <c r="F618" s="166"/>
      <c r="G618" s="166"/>
      <c r="H618" s="167"/>
      <c r="I618" s="204"/>
      <c r="J618" s="205"/>
      <c r="K618" s="204">
        <v>40000</v>
      </c>
      <c r="L618" s="205"/>
      <c r="M618" s="51"/>
    </row>
    <row r="619" spans="1:13" x14ac:dyDescent="0.25">
      <c r="A619" s="2"/>
      <c r="B619" s="26">
        <v>3811</v>
      </c>
      <c r="C619" s="34"/>
      <c r="D619" s="165" t="s">
        <v>303</v>
      </c>
      <c r="E619" s="166"/>
      <c r="F619" s="166"/>
      <c r="G619" s="166"/>
      <c r="H619" s="167"/>
      <c r="I619" s="191"/>
      <c r="J619" s="192"/>
      <c r="K619" s="191">
        <v>14005.64</v>
      </c>
      <c r="L619" s="192"/>
      <c r="M619" s="51"/>
    </row>
    <row r="620" spans="1:13" x14ac:dyDescent="0.25">
      <c r="A620" s="2"/>
      <c r="B620" s="209" t="s">
        <v>451</v>
      </c>
      <c r="C620" s="172"/>
      <c r="D620" s="170" t="s">
        <v>453</v>
      </c>
      <c r="E620" s="171"/>
      <c r="F620" s="171"/>
      <c r="G620" s="171"/>
      <c r="H620" s="172"/>
      <c r="I620" s="173">
        <f>I621</f>
        <v>30000</v>
      </c>
      <c r="J620" s="174"/>
      <c r="K620" s="173">
        <f>K621</f>
        <v>0</v>
      </c>
      <c r="L620" s="174"/>
      <c r="M620" s="50">
        <f>K620/I620</f>
        <v>0</v>
      </c>
    </row>
    <row r="621" spans="1:13" x14ac:dyDescent="0.25">
      <c r="A621" s="2"/>
      <c r="B621" s="8">
        <v>381</v>
      </c>
      <c r="C621" s="46"/>
      <c r="D621" s="175" t="s">
        <v>50</v>
      </c>
      <c r="E621" s="176"/>
      <c r="F621" s="176"/>
      <c r="G621" s="176"/>
      <c r="H621" s="177"/>
      <c r="I621" s="197">
        <v>30000</v>
      </c>
      <c r="J621" s="198"/>
      <c r="K621" s="197">
        <f>SUM(K622)</f>
        <v>0</v>
      </c>
      <c r="L621" s="198"/>
      <c r="M621" s="66">
        <f>K621/I621</f>
        <v>0</v>
      </c>
    </row>
    <row r="622" spans="1:13" x14ac:dyDescent="0.25">
      <c r="A622" s="2"/>
      <c r="B622" s="26">
        <v>3811</v>
      </c>
      <c r="C622" s="34"/>
      <c r="D622" s="165" t="s">
        <v>453</v>
      </c>
      <c r="E622" s="166"/>
      <c r="F622" s="166"/>
      <c r="G622" s="166"/>
      <c r="H622" s="167"/>
      <c r="I622" s="191"/>
      <c r="J622" s="192"/>
      <c r="K622" s="191">
        <v>0</v>
      </c>
      <c r="L622" s="192"/>
      <c r="M622" s="51"/>
    </row>
    <row r="623" spans="1:13" x14ac:dyDescent="0.25">
      <c r="A623" s="2"/>
      <c r="B623" s="187" t="s">
        <v>454</v>
      </c>
      <c r="C623" s="169"/>
      <c r="D623" s="188" t="s">
        <v>279</v>
      </c>
      <c r="E623" s="189"/>
      <c r="F623" s="189"/>
      <c r="G623" s="189"/>
      <c r="H623" s="190"/>
      <c r="I623" s="193">
        <f>I624</f>
        <v>10000</v>
      </c>
      <c r="J623" s="194"/>
      <c r="K623" s="195">
        <f>K624</f>
        <v>0</v>
      </c>
      <c r="L623" s="196"/>
      <c r="M623" s="50">
        <f>K623/I623</f>
        <v>0</v>
      </c>
    </row>
    <row r="624" spans="1:13" x14ac:dyDescent="0.25">
      <c r="A624" s="2"/>
      <c r="B624" s="44">
        <v>381</v>
      </c>
      <c r="C624" s="45"/>
      <c r="D624" s="175" t="s">
        <v>50</v>
      </c>
      <c r="E624" s="176"/>
      <c r="F624" s="176"/>
      <c r="G624" s="176"/>
      <c r="H624" s="177"/>
      <c r="I624" s="233">
        <v>10000</v>
      </c>
      <c r="J624" s="234"/>
      <c r="K624" s="231">
        <f>SUM(K625)</f>
        <v>0</v>
      </c>
      <c r="L624" s="232"/>
      <c r="M624" s="66">
        <f>K624/I624</f>
        <v>0</v>
      </c>
    </row>
    <row r="625" spans="1:13" x14ac:dyDescent="0.25">
      <c r="A625" s="2"/>
      <c r="B625" s="26">
        <v>3811</v>
      </c>
      <c r="C625" s="3"/>
      <c r="D625" s="165" t="s">
        <v>571</v>
      </c>
      <c r="E625" s="166"/>
      <c r="F625" s="166"/>
      <c r="G625" s="166"/>
      <c r="H625" s="167"/>
      <c r="I625" s="204"/>
      <c r="J625" s="205"/>
      <c r="K625" s="204">
        <v>0</v>
      </c>
      <c r="L625" s="205"/>
      <c r="M625" s="51"/>
    </row>
    <row r="626" spans="1:13" ht="27.75" customHeight="1" x14ac:dyDescent="0.25">
      <c r="A626" s="2"/>
      <c r="B626" s="168" t="s">
        <v>572</v>
      </c>
      <c r="C626" s="169"/>
      <c r="D626" s="170" t="s">
        <v>573</v>
      </c>
      <c r="E626" s="171"/>
      <c r="F626" s="171"/>
      <c r="G626" s="171"/>
      <c r="H626" s="172"/>
      <c r="I626" s="173">
        <f>I627</f>
        <v>200000</v>
      </c>
      <c r="J626" s="174"/>
      <c r="K626" s="173">
        <f>K627</f>
        <v>0</v>
      </c>
      <c r="L626" s="174"/>
      <c r="M626" s="50">
        <f>K626/I626</f>
        <v>0</v>
      </c>
    </row>
    <row r="627" spans="1:13" x14ac:dyDescent="0.25">
      <c r="A627" s="2"/>
      <c r="B627" s="44">
        <v>421</v>
      </c>
      <c r="C627" s="46"/>
      <c r="D627" s="175" t="s">
        <v>531</v>
      </c>
      <c r="E627" s="176"/>
      <c r="F627" s="176"/>
      <c r="G627" s="176"/>
      <c r="H627" s="177"/>
      <c r="I627" s="197">
        <v>200000</v>
      </c>
      <c r="J627" s="198"/>
      <c r="K627" s="197">
        <f>SUM(K628)</f>
        <v>0</v>
      </c>
      <c r="L627" s="198"/>
      <c r="M627" s="66">
        <f>K627/I627</f>
        <v>0</v>
      </c>
    </row>
    <row r="628" spans="1:13" x14ac:dyDescent="0.25">
      <c r="A628" s="2"/>
      <c r="B628" s="26">
        <v>4212</v>
      </c>
      <c r="C628" s="34"/>
      <c r="D628" s="165" t="s">
        <v>574</v>
      </c>
      <c r="E628" s="166"/>
      <c r="F628" s="166"/>
      <c r="G628" s="166"/>
      <c r="H628" s="167"/>
      <c r="I628" s="191"/>
      <c r="J628" s="192"/>
      <c r="K628" s="191">
        <v>0</v>
      </c>
      <c r="L628" s="192"/>
      <c r="M628" s="51"/>
    </row>
    <row r="629" spans="1:13" x14ac:dyDescent="0.25">
      <c r="A629" s="2"/>
      <c r="B629" s="199" t="s">
        <v>455</v>
      </c>
      <c r="C629" s="200"/>
      <c r="D629" s="201" t="s">
        <v>280</v>
      </c>
      <c r="E629" s="199"/>
      <c r="F629" s="199"/>
      <c r="G629" s="199"/>
      <c r="H629" s="200"/>
      <c r="I629" s="185">
        <f>I630+I636</f>
        <v>1510000</v>
      </c>
      <c r="J629" s="186"/>
      <c r="K629" s="202">
        <f>K630+K636</f>
        <v>30000</v>
      </c>
      <c r="L629" s="203"/>
      <c r="M629" s="49">
        <f>K629/I629</f>
        <v>1.9867549668874173E-2</v>
      </c>
    </row>
    <row r="630" spans="1:13" x14ac:dyDescent="0.25">
      <c r="A630" s="2"/>
      <c r="B630" s="187" t="s">
        <v>456</v>
      </c>
      <c r="C630" s="169"/>
      <c r="D630" s="188" t="s">
        <v>281</v>
      </c>
      <c r="E630" s="189"/>
      <c r="F630" s="189"/>
      <c r="G630" s="189"/>
      <c r="H630" s="190"/>
      <c r="I630" s="193">
        <f>I631+I634</f>
        <v>1110000</v>
      </c>
      <c r="J630" s="194"/>
      <c r="K630" s="193">
        <f>K631+K634</f>
        <v>30000</v>
      </c>
      <c r="L630" s="194"/>
      <c r="M630" s="50">
        <f>K630/I630</f>
        <v>2.7027027027027029E-2</v>
      </c>
    </row>
    <row r="631" spans="1:13" x14ac:dyDescent="0.25">
      <c r="A631" s="2"/>
      <c r="B631" s="44">
        <v>381</v>
      </c>
      <c r="C631" s="45"/>
      <c r="D631" s="175" t="s">
        <v>50</v>
      </c>
      <c r="E631" s="176"/>
      <c r="F631" s="176"/>
      <c r="G631" s="176"/>
      <c r="H631" s="177"/>
      <c r="I631" s="233">
        <v>110000</v>
      </c>
      <c r="J631" s="234"/>
      <c r="K631" s="231">
        <f>SUM(K632:L633)</f>
        <v>30000</v>
      </c>
      <c r="L631" s="232"/>
      <c r="M631" s="66">
        <f>K631/I631</f>
        <v>0.27272727272727271</v>
      </c>
    </row>
    <row r="632" spans="1:13" x14ac:dyDescent="0.25">
      <c r="A632" s="2"/>
      <c r="B632" s="26">
        <v>3811</v>
      </c>
      <c r="C632" s="3"/>
      <c r="D632" s="165" t="s">
        <v>304</v>
      </c>
      <c r="E632" s="166"/>
      <c r="F632" s="166"/>
      <c r="G632" s="166"/>
      <c r="H632" s="167"/>
      <c r="I632" s="204"/>
      <c r="J632" s="205"/>
      <c r="K632" s="204">
        <v>0</v>
      </c>
      <c r="L632" s="205"/>
      <c r="M632" s="51"/>
    </row>
    <row r="633" spans="1:13" x14ac:dyDescent="0.25">
      <c r="A633" s="2"/>
      <c r="B633" s="26">
        <v>3811</v>
      </c>
      <c r="C633" s="34"/>
      <c r="D633" s="165" t="s">
        <v>305</v>
      </c>
      <c r="E633" s="166"/>
      <c r="F633" s="166"/>
      <c r="G633" s="166"/>
      <c r="H633" s="167"/>
      <c r="I633" s="204"/>
      <c r="J633" s="205"/>
      <c r="K633" s="204">
        <v>30000</v>
      </c>
      <c r="L633" s="205"/>
      <c r="M633" s="51"/>
    </row>
    <row r="634" spans="1:13" x14ac:dyDescent="0.25">
      <c r="A634" s="2"/>
      <c r="B634" s="44">
        <v>451</v>
      </c>
      <c r="C634" s="46"/>
      <c r="D634" s="175" t="s">
        <v>655</v>
      </c>
      <c r="E634" s="176"/>
      <c r="F634" s="176"/>
      <c r="G634" s="176"/>
      <c r="H634" s="177"/>
      <c r="I634" s="197">
        <v>1000000</v>
      </c>
      <c r="J634" s="198"/>
      <c r="K634" s="197">
        <f>SUM(K635)</f>
        <v>0</v>
      </c>
      <c r="L634" s="198"/>
      <c r="M634" s="66"/>
    </row>
    <row r="635" spans="1:13" x14ac:dyDescent="0.25">
      <c r="A635" s="2"/>
      <c r="B635" s="26">
        <v>4511</v>
      </c>
      <c r="C635" s="34"/>
      <c r="D635" s="165" t="s">
        <v>656</v>
      </c>
      <c r="E635" s="166"/>
      <c r="F635" s="166"/>
      <c r="G635" s="166"/>
      <c r="H635" s="167"/>
      <c r="I635" s="191"/>
      <c r="J635" s="192"/>
      <c r="K635" s="191">
        <v>0</v>
      </c>
      <c r="L635" s="192"/>
      <c r="M635" s="51"/>
    </row>
    <row r="636" spans="1:13" ht="25.5" customHeight="1" x14ac:dyDescent="0.25">
      <c r="A636" s="2"/>
      <c r="B636" s="187" t="s">
        <v>457</v>
      </c>
      <c r="C636" s="169"/>
      <c r="D636" s="188" t="s">
        <v>282</v>
      </c>
      <c r="E636" s="189"/>
      <c r="F636" s="189"/>
      <c r="G636" s="189"/>
      <c r="H636" s="190"/>
      <c r="I636" s="195">
        <f>I637</f>
        <v>400000</v>
      </c>
      <c r="J636" s="196"/>
      <c r="K636" s="195">
        <f>K637</f>
        <v>0</v>
      </c>
      <c r="L636" s="196"/>
      <c r="M636" s="50">
        <f>K636/I636</f>
        <v>0</v>
      </c>
    </row>
    <row r="637" spans="1:13" x14ac:dyDescent="0.25">
      <c r="A637" s="2"/>
      <c r="B637" s="44">
        <v>421</v>
      </c>
      <c r="C637" s="45"/>
      <c r="D637" s="175" t="s">
        <v>531</v>
      </c>
      <c r="E637" s="176"/>
      <c r="F637" s="176"/>
      <c r="G637" s="176"/>
      <c r="H637" s="177"/>
      <c r="I637" s="231">
        <v>400000</v>
      </c>
      <c r="J637" s="232"/>
      <c r="K637" s="231">
        <f>SUM(K638)</f>
        <v>0</v>
      </c>
      <c r="L637" s="232"/>
      <c r="M637" s="66">
        <f>K637/I637</f>
        <v>0</v>
      </c>
    </row>
    <row r="638" spans="1:13" x14ac:dyDescent="0.25">
      <c r="A638" s="2"/>
      <c r="B638" s="26">
        <v>4212</v>
      </c>
      <c r="C638" s="3"/>
      <c r="D638" s="165" t="s">
        <v>306</v>
      </c>
      <c r="E638" s="166"/>
      <c r="F638" s="166"/>
      <c r="G638" s="166"/>
      <c r="H638" s="167"/>
      <c r="I638" s="204"/>
      <c r="J638" s="205"/>
      <c r="K638" s="204">
        <v>0</v>
      </c>
      <c r="L638" s="205"/>
      <c r="M638" s="51"/>
    </row>
    <row r="639" spans="1:13" x14ac:dyDescent="0.25">
      <c r="A639" s="2"/>
      <c r="B639" s="199" t="s">
        <v>458</v>
      </c>
      <c r="C639" s="200"/>
      <c r="D639" s="201" t="s">
        <v>283</v>
      </c>
      <c r="E639" s="199"/>
      <c r="F639" s="199"/>
      <c r="G639" s="199"/>
      <c r="H639" s="200"/>
      <c r="I639" s="185">
        <f>I640</f>
        <v>320000</v>
      </c>
      <c r="J639" s="186"/>
      <c r="K639" s="202">
        <f>K640</f>
        <v>0</v>
      </c>
      <c r="L639" s="203"/>
      <c r="M639" s="49">
        <f>K639/I639</f>
        <v>0</v>
      </c>
    </row>
    <row r="640" spans="1:13" x14ac:dyDescent="0.25">
      <c r="A640" s="2"/>
      <c r="B640" s="187" t="s">
        <v>459</v>
      </c>
      <c r="C640" s="169"/>
      <c r="D640" s="188" t="s">
        <v>460</v>
      </c>
      <c r="E640" s="189"/>
      <c r="F640" s="189"/>
      <c r="G640" s="189"/>
      <c r="H640" s="190"/>
      <c r="I640" s="193">
        <f>I641+I643</f>
        <v>320000</v>
      </c>
      <c r="J640" s="194"/>
      <c r="K640" s="195">
        <f>K641+K643</f>
        <v>0</v>
      </c>
      <c r="L640" s="196"/>
      <c r="M640" s="50">
        <f>K640/I640</f>
        <v>0</v>
      </c>
    </row>
    <row r="641" spans="1:13" x14ac:dyDescent="0.25">
      <c r="A641" s="2"/>
      <c r="B641" s="44">
        <v>381</v>
      </c>
      <c r="C641" s="45"/>
      <c r="D641" s="175" t="s">
        <v>50</v>
      </c>
      <c r="E641" s="176"/>
      <c r="F641" s="176"/>
      <c r="G641" s="176"/>
      <c r="H641" s="177"/>
      <c r="I641" s="233">
        <v>20000</v>
      </c>
      <c r="J641" s="234"/>
      <c r="K641" s="231">
        <f>SUM(K642)</f>
        <v>0</v>
      </c>
      <c r="L641" s="232"/>
      <c r="M641" s="66">
        <f>K641/I641</f>
        <v>0</v>
      </c>
    </row>
    <row r="642" spans="1:13" x14ac:dyDescent="0.25">
      <c r="A642" s="2"/>
      <c r="B642" s="26">
        <v>381</v>
      </c>
      <c r="C642" s="3"/>
      <c r="D642" s="165" t="s">
        <v>307</v>
      </c>
      <c r="E642" s="166"/>
      <c r="F642" s="166"/>
      <c r="G642" s="166"/>
      <c r="H642" s="167"/>
      <c r="I642" s="204"/>
      <c r="J642" s="205"/>
      <c r="K642" s="204">
        <v>0</v>
      </c>
      <c r="L642" s="205"/>
      <c r="M642" s="51"/>
    </row>
    <row r="643" spans="1:13" x14ac:dyDescent="0.25">
      <c r="A643" s="2"/>
      <c r="B643" s="44">
        <v>382</v>
      </c>
      <c r="C643" s="3"/>
      <c r="D643" s="175" t="s">
        <v>334</v>
      </c>
      <c r="E643" s="176"/>
      <c r="F643" s="176"/>
      <c r="G643" s="176"/>
      <c r="H643" s="177"/>
      <c r="I643" s="197">
        <v>300000</v>
      </c>
      <c r="J643" s="198"/>
      <c r="K643" s="197">
        <f>SUM(K644)</f>
        <v>0</v>
      </c>
      <c r="L643" s="198"/>
      <c r="M643" s="66">
        <f>K643/I643</f>
        <v>0</v>
      </c>
    </row>
    <row r="644" spans="1:13" x14ac:dyDescent="0.25">
      <c r="A644" s="2"/>
      <c r="B644" s="26">
        <v>382</v>
      </c>
      <c r="C644" s="34"/>
      <c r="D644" s="165" t="s">
        <v>341</v>
      </c>
      <c r="E644" s="166"/>
      <c r="F644" s="166"/>
      <c r="G644" s="166"/>
      <c r="H644" s="167"/>
      <c r="I644" s="204"/>
      <c r="J644" s="205"/>
      <c r="K644" s="204">
        <v>0</v>
      </c>
      <c r="L644" s="205"/>
      <c r="M644" s="51"/>
    </row>
    <row r="645" spans="1:13" x14ac:dyDescent="0.25">
      <c r="A645" s="2"/>
      <c r="B645" s="606" t="s">
        <v>550</v>
      </c>
      <c r="C645" s="291"/>
      <c r="D645" s="289" t="s">
        <v>551</v>
      </c>
      <c r="E645" s="290"/>
      <c r="F645" s="290"/>
      <c r="G645" s="290"/>
      <c r="H645" s="291"/>
      <c r="I645" s="299">
        <f>I646+I650+I655</f>
        <v>315000</v>
      </c>
      <c r="J645" s="300"/>
      <c r="K645" s="299">
        <f>K646+K650+K655</f>
        <v>60392.729999999996</v>
      </c>
      <c r="L645" s="300"/>
      <c r="M645" s="120"/>
    </row>
    <row r="646" spans="1:13" x14ac:dyDescent="0.25">
      <c r="A646" s="2"/>
      <c r="B646" s="199" t="s">
        <v>461</v>
      </c>
      <c r="C646" s="200"/>
      <c r="D646" s="201" t="s">
        <v>342</v>
      </c>
      <c r="E646" s="199"/>
      <c r="F646" s="199"/>
      <c r="G646" s="199"/>
      <c r="H646" s="200"/>
      <c r="I646" s="185">
        <f>I647</f>
        <v>25000</v>
      </c>
      <c r="J646" s="186"/>
      <c r="K646" s="185">
        <f>K647</f>
        <v>19642.73</v>
      </c>
      <c r="L646" s="186"/>
      <c r="M646" s="49">
        <f>K646/I646</f>
        <v>0.7857092</v>
      </c>
    </row>
    <row r="647" spans="1:13" x14ac:dyDescent="0.25">
      <c r="A647" s="2"/>
      <c r="B647" s="187" t="s">
        <v>462</v>
      </c>
      <c r="C647" s="169"/>
      <c r="D647" s="188" t="s">
        <v>308</v>
      </c>
      <c r="E647" s="189"/>
      <c r="F647" s="189"/>
      <c r="G647" s="189"/>
      <c r="H647" s="190"/>
      <c r="I647" s="193">
        <f>I648</f>
        <v>25000</v>
      </c>
      <c r="J647" s="194"/>
      <c r="K647" s="193">
        <f>K648</f>
        <v>19642.73</v>
      </c>
      <c r="L647" s="194"/>
      <c r="M647" s="50">
        <f>K647/I647</f>
        <v>0.7857092</v>
      </c>
    </row>
    <row r="648" spans="1:13" x14ac:dyDescent="0.25">
      <c r="A648" s="2"/>
      <c r="B648" s="44">
        <v>352</v>
      </c>
      <c r="C648" s="46"/>
      <c r="D648" s="175" t="s">
        <v>597</v>
      </c>
      <c r="E648" s="176"/>
      <c r="F648" s="176"/>
      <c r="G648" s="176"/>
      <c r="H648" s="177"/>
      <c r="I648" s="233">
        <v>25000</v>
      </c>
      <c r="J648" s="234"/>
      <c r="K648" s="233">
        <f>SUM(K649)</f>
        <v>19642.73</v>
      </c>
      <c r="L648" s="234"/>
      <c r="M648" s="51">
        <f>K648/I648</f>
        <v>0.7857092</v>
      </c>
    </row>
    <row r="649" spans="1:13" x14ac:dyDescent="0.25">
      <c r="A649" s="2"/>
      <c r="B649" s="26">
        <v>3523</v>
      </c>
      <c r="C649" s="34"/>
      <c r="D649" s="165" t="s">
        <v>308</v>
      </c>
      <c r="E649" s="166"/>
      <c r="F649" s="166"/>
      <c r="G649" s="166"/>
      <c r="H649" s="167"/>
      <c r="I649" s="204"/>
      <c r="J649" s="205"/>
      <c r="K649" s="204">
        <v>19642.73</v>
      </c>
      <c r="L649" s="205"/>
      <c r="M649" s="51"/>
    </row>
    <row r="650" spans="1:13" x14ac:dyDescent="0.25">
      <c r="A650" s="2"/>
      <c r="B650" s="307" t="s">
        <v>463</v>
      </c>
      <c r="C650" s="200"/>
      <c r="D650" s="201" t="s">
        <v>343</v>
      </c>
      <c r="E650" s="199"/>
      <c r="F650" s="199"/>
      <c r="G650" s="199"/>
      <c r="H650" s="200"/>
      <c r="I650" s="185">
        <f>I651</f>
        <v>90000</v>
      </c>
      <c r="J650" s="186"/>
      <c r="K650" s="202">
        <f>K651</f>
        <v>40750</v>
      </c>
      <c r="L650" s="203"/>
      <c r="M650" s="51">
        <f>K650/I650</f>
        <v>0.45277777777777778</v>
      </c>
    </row>
    <row r="651" spans="1:13" ht="26.25" customHeight="1" x14ac:dyDescent="0.25">
      <c r="A651" s="2"/>
      <c r="B651" s="168" t="s">
        <v>464</v>
      </c>
      <c r="C651" s="169"/>
      <c r="D651" s="170" t="s">
        <v>657</v>
      </c>
      <c r="E651" s="171"/>
      <c r="F651" s="171"/>
      <c r="G651" s="171"/>
      <c r="H651" s="172"/>
      <c r="I651" s="287">
        <f>I652</f>
        <v>90000</v>
      </c>
      <c r="J651" s="288"/>
      <c r="K651" s="173">
        <f>K652</f>
        <v>40750</v>
      </c>
      <c r="L651" s="174"/>
      <c r="M651" s="51">
        <f>K651/I651</f>
        <v>0.45277777777777778</v>
      </c>
    </row>
    <row r="652" spans="1:13" x14ac:dyDescent="0.25">
      <c r="A652" s="2"/>
      <c r="B652" s="44">
        <v>323</v>
      </c>
      <c r="C652" s="34"/>
      <c r="D652" s="175" t="s">
        <v>228</v>
      </c>
      <c r="E652" s="176"/>
      <c r="F652" s="176"/>
      <c r="G652" s="176"/>
      <c r="H652" s="177"/>
      <c r="I652" s="218">
        <v>90000</v>
      </c>
      <c r="J652" s="219"/>
      <c r="K652" s="197">
        <f>SUM(K653:L654)</f>
        <v>40750</v>
      </c>
      <c r="L652" s="198"/>
      <c r="M652" s="51">
        <f>K652/I652</f>
        <v>0.45277777777777778</v>
      </c>
    </row>
    <row r="653" spans="1:13" x14ac:dyDescent="0.25">
      <c r="A653" s="2"/>
      <c r="B653" s="26">
        <v>3237</v>
      </c>
      <c r="C653" s="34"/>
      <c r="D653" s="165" t="s">
        <v>657</v>
      </c>
      <c r="E653" s="166"/>
      <c r="F653" s="166"/>
      <c r="G653" s="166"/>
      <c r="H653" s="167"/>
      <c r="I653" s="191"/>
      <c r="J653" s="192"/>
      <c r="K653" s="191">
        <v>0</v>
      </c>
      <c r="L653" s="192"/>
      <c r="M653" s="51"/>
    </row>
    <row r="654" spans="1:13" x14ac:dyDescent="0.25">
      <c r="A654" s="2"/>
      <c r="B654" s="26">
        <v>3237</v>
      </c>
      <c r="C654" s="34"/>
      <c r="D654" s="165" t="s">
        <v>664</v>
      </c>
      <c r="E654" s="166"/>
      <c r="F654" s="166"/>
      <c r="G654" s="166"/>
      <c r="H654" s="167"/>
      <c r="I654" s="191"/>
      <c r="J654" s="192"/>
      <c r="K654" s="191">
        <v>40750</v>
      </c>
      <c r="L654" s="192"/>
      <c r="M654" s="51"/>
    </row>
    <row r="655" spans="1:13" x14ac:dyDescent="0.25">
      <c r="A655" s="2"/>
      <c r="B655" s="307" t="s">
        <v>465</v>
      </c>
      <c r="C655" s="200"/>
      <c r="D655" s="201" t="s">
        <v>466</v>
      </c>
      <c r="E655" s="199"/>
      <c r="F655" s="199"/>
      <c r="G655" s="199"/>
      <c r="H655" s="200"/>
      <c r="I655" s="202">
        <f>I656+I659</f>
        <v>200000</v>
      </c>
      <c r="J655" s="203"/>
      <c r="K655" s="202">
        <f>K656+K659</f>
        <v>0</v>
      </c>
      <c r="L655" s="203"/>
      <c r="M655" s="49">
        <f>K655/I655</f>
        <v>0</v>
      </c>
    </row>
    <row r="656" spans="1:13" ht="24" customHeight="1" x14ac:dyDescent="0.25">
      <c r="A656" s="2"/>
      <c r="B656" s="168" t="s">
        <v>658</v>
      </c>
      <c r="C656" s="169"/>
      <c r="D656" s="170" t="s">
        <v>659</v>
      </c>
      <c r="E656" s="171"/>
      <c r="F656" s="171"/>
      <c r="G656" s="171"/>
      <c r="H656" s="172"/>
      <c r="I656" s="173">
        <f>I657</f>
        <v>200000</v>
      </c>
      <c r="J656" s="174"/>
      <c r="K656" s="173">
        <f>K657</f>
        <v>0</v>
      </c>
      <c r="L656" s="174"/>
      <c r="M656" s="50">
        <f>K656/I656</f>
        <v>0</v>
      </c>
    </row>
    <row r="657" spans="1:13" x14ac:dyDescent="0.25">
      <c r="A657" s="2"/>
      <c r="B657" s="44">
        <v>421</v>
      </c>
      <c r="C657" s="3"/>
      <c r="D657" s="175" t="s">
        <v>531</v>
      </c>
      <c r="E657" s="176"/>
      <c r="F657" s="176"/>
      <c r="G657" s="176"/>
      <c r="H657" s="177"/>
      <c r="I657" s="197">
        <v>200000</v>
      </c>
      <c r="J657" s="198"/>
      <c r="K657" s="197">
        <f>SUM(K658)</f>
        <v>0</v>
      </c>
      <c r="L657" s="198"/>
      <c r="M657" s="66">
        <f>K657/I657</f>
        <v>0</v>
      </c>
    </row>
    <row r="658" spans="1:13" x14ac:dyDescent="0.25">
      <c r="A658" s="2"/>
      <c r="B658" s="26">
        <v>4214</v>
      </c>
      <c r="C658" s="34"/>
      <c r="D658" s="165" t="s">
        <v>660</v>
      </c>
      <c r="E658" s="166"/>
      <c r="F658" s="166"/>
      <c r="G658" s="166"/>
      <c r="H658" s="167"/>
      <c r="I658" s="191"/>
      <c r="J658" s="192"/>
      <c r="K658" s="191">
        <v>0</v>
      </c>
      <c r="L658" s="192"/>
      <c r="M658" s="51"/>
    </row>
    <row r="659" spans="1:13" x14ac:dyDescent="0.25">
      <c r="A659" s="2"/>
      <c r="B659" s="168" t="s">
        <v>467</v>
      </c>
      <c r="C659" s="169"/>
      <c r="D659" s="170" t="s">
        <v>661</v>
      </c>
      <c r="E659" s="171"/>
      <c r="F659" s="171"/>
      <c r="G659" s="171"/>
      <c r="H659" s="172"/>
      <c r="I659" s="173">
        <f>I660</f>
        <v>0</v>
      </c>
      <c r="J659" s="174"/>
      <c r="K659" s="173">
        <f>K660</f>
        <v>0</v>
      </c>
      <c r="L659" s="174"/>
      <c r="M659" s="50" t="e">
        <f>K659/I659</f>
        <v>#DIV/0!</v>
      </c>
    </row>
    <row r="660" spans="1:13" x14ac:dyDescent="0.25">
      <c r="A660" s="2"/>
      <c r="B660" s="44">
        <v>323</v>
      </c>
      <c r="C660" s="34"/>
      <c r="D660" s="175" t="s">
        <v>228</v>
      </c>
      <c r="E660" s="176"/>
      <c r="F660" s="176"/>
      <c r="G660" s="176"/>
      <c r="H660" s="177"/>
      <c r="I660" s="218">
        <v>0</v>
      </c>
      <c r="J660" s="219"/>
      <c r="K660" s="197"/>
      <c r="L660" s="198"/>
      <c r="M660" s="51" t="e">
        <f>K660/I660</f>
        <v>#DIV/0!</v>
      </c>
    </row>
    <row r="661" spans="1:13" x14ac:dyDescent="0.25">
      <c r="A661" s="2"/>
      <c r="B661" s="26">
        <v>3232</v>
      </c>
      <c r="C661" s="34"/>
      <c r="D661" s="165" t="s">
        <v>661</v>
      </c>
      <c r="E661" s="166"/>
      <c r="F661" s="166"/>
      <c r="G661" s="166"/>
      <c r="H661" s="167"/>
      <c r="I661" s="191"/>
      <c r="J661" s="192"/>
      <c r="K661" s="191">
        <v>0</v>
      </c>
      <c r="L661" s="192"/>
      <c r="M661" s="51"/>
    </row>
    <row r="662" spans="1:13" ht="26.25" customHeight="1" x14ac:dyDescent="0.25">
      <c r="A662" s="2"/>
      <c r="B662" s="606" t="s">
        <v>552</v>
      </c>
      <c r="C662" s="291"/>
      <c r="D662" s="242" t="s">
        <v>553</v>
      </c>
      <c r="E662" s="243"/>
      <c r="F662" s="243"/>
      <c r="G662" s="243"/>
      <c r="H662" s="244"/>
      <c r="I662" s="299">
        <f>I663+I667</f>
        <v>340000</v>
      </c>
      <c r="J662" s="300"/>
      <c r="K662" s="299">
        <f>K663+K667</f>
        <v>0</v>
      </c>
      <c r="L662" s="300"/>
      <c r="M662" s="120"/>
    </row>
    <row r="663" spans="1:13" ht="27.75" customHeight="1" x14ac:dyDescent="0.25">
      <c r="A663" s="2"/>
      <c r="B663" s="199" t="s">
        <v>468</v>
      </c>
      <c r="C663" s="200"/>
      <c r="D663" s="206" t="s">
        <v>337</v>
      </c>
      <c r="E663" s="207"/>
      <c r="F663" s="207"/>
      <c r="G663" s="207"/>
      <c r="H663" s="208"/>
      <c r="I663" s="185">
        <f>I664</f>
        <v>40000</v>
      </c>
      <c r="J663" s="186"/>
      <c r="K663" s="202">
        <f>K664</f>
        <v>0</v>
      </c>
      <c r="L663" s="203"/>
      <c r="M663" s="49">
        <f>K663/I663</f>
        <v>0</v>
      </c>
    </row>
    <row r="664" spans="1:13" x14ac:dyDescent="0.25">
      <c r="A664" s="2"/>
      <c r="B664" s="187" t="s">
        <v>469</v>
      </c>
      <c r="C664" s="169"/>
      <c r="D664" s="188" t="s">
        <v>284</v>
      </c>
      <c r="E664" s="189"/>
      <c r="F664" s="189"/>
      <c r="G664" s="189"/>
      <c r="H664" s="190"/>
      <c r="I664" s="193">
        <f>I665</f>
        <v>40000</v>
      </c>
      <c r="J664" s="194"/>
      <c r="K664" s="195">
        <f>K665</f>
        <v>0</v>
      </c>
      <c r="L664" s="196"/>
      <c r="M664" s="50">
        <f>K664/I664</f>
        <v>0</v>
      </c>
    </row>
    <row r="665" spans="1:13" x14ac:dyDescent="0.25">
      <c r="A665" s="2"/>
      <c r="B665" s="44">
        <v>351</v>
      </c>
      <c r="C665" s="45"/>
      <c r="D665" s="175" t="s">
        <v>88</v>
      </c>
      <c r="E665" s="176"/>
      <c r="F665" s="176"/>
      <c r="G665" s="176"/>
      <c r="H665" s="177"/>
      <c r="I665" s="233">
        <v>40000</v>
      </c>
      <c r="J665" s="234"/>
      <c r="K665" s="231">
        <f>SUM(K666)</f>
        <v>0</v>
      </c>
      <c r="L665" s="232"/>
      <c r="M665" s="51">
        <f>K665/I665</f>
        <v>0</v>
      </c>
    </row>
    <row r="666" spans="1:13" x14ac:dyDescent="0.25">
      <c r="A666" s="2"/>
      <c r="B666" s="26">
        <v>3512</v>
      </c>
      <c r="C666" s="3"/>
      <c r="D666" s="165" t="s">
        <v>359</v>
      </c>
      <c r="E666" s="166"/>
      <c r="F666" s="166"/>
      <c r="G666" s="166"/>
      <c r="H666" s="167"/>
      <c r="I666" s="204"/>
      <c r="J666" s="205"/>
      <c r="K666" s="204">
        <v>0</v>
      </c>
      <c r="L666" s="205"/>
      <c r="M666" s="51"/>
    </row>
    <row r="667" spans="1:13" x14ac:dyDescent="0.25">
      <c r="A667" s="2"/>
      <c r="B667" s="307" t="s">
        <v>470</v>
      </c>
      <c r="C667" s="200"/>
      <c r="D667" s="201" t="s">
        <v>662</v>
      </c>
      <c r="E667" s="199"/>
      <c r="F667" s="199"/>
      <c r="G667" s="199"/>
      <c r="H667" s="200"/>
      <c r="I667" s="185">
        <f>I668</f>
        <v>300000</v>
      </c>
      <c r="J667" s="186"/>
      <c r="K667" s="202">
        <f>K668</f>
        <v>0</v>
      </c>
      <c r="L667" s="203"/>
      <c r="M667" s="49">
        <f>K667/I667</f>
        <v>0</v>
      </c>
    </row>
    <row r="668" spans="1:13" ht="26.25" customHeight="1" x14ac:dyDescent="0.25">
      <c r="A668" s="2"/>
      <c r="B668" s="168" t="s">
        <v>471</v>
      </c>
      <c r="C668" s="169"/>
      <c r="D668" s="170" t="s">
        <v>662</v>
      </c>
      <c r="E668" s="171"/>
      <c r="F668" s="171"/>
      <c r="G668" s="171"/>
      <c r="H668" s="172"/>
      <c r="I668" s="287">
        <f>I669+I671</f>
        <v>300000</v>
      </c>
      <c r="J668" s="288"/>
      <c r="K668" s="173">
        <f>K669+K671</f>
        <v>0</v>
      </c>
      <c r="L668" s="174"/>
      <c r="M668" s="50">
        <f>K668/I668</f>
        <v>0</v>
      </c>
    </row>
    <row r="669" spans="1:13" s="4" customFormat="1" ht="18" customHeight="1" x14ac:dyDescent="0.25">
      <c r="A669" s="84"/>
      <c r="B669" s="85">
        <v>421</v>
      </c>
      <c r="C669" s="86"/>
      <c r="D669" s="175" t="s">
        <v>531</v>
      </c>
      <c r="E669" s="176"/>
      <c r="F669" s="176"/>
      <c r="G669" s="176"/>
      <c r="H669" s="177"/>
      <c r="I669" s="218">
        <v>200000</v>
      </c>
      <c r="J669" s="219"/>
      <c r="K669" s="197">
        <f>SUM(K670:L670)</f>
        <v>0</v>
      </c>
      <c r="L669" s="198"/>
      <c r="M669" s="66">
        <f>K669/I669</f>
        <v>0</v>
      </c>
    </row>
    <row r="670" spans="1:13" ht="27" customHeight="1" x14ac:dyDescent="0.25">
      <c r="A670" s="2"/>
      <c r="B670" s="83">
        <v>4212</v>
      </c>
      <c r="C670" s="64"/>
      <c r="D670" s="180" t="s">
        <v>662</v>
      </c>
      <c r="E670" s="181"/>
      <c r="F670" s="181"/>
      <c r="G670" s="181"/>
      <c r="H670" s="214"/>
      <c r="I670" s="191"/>
      <c r="J670" s="192"/>
      <c r="K670" s="191">
        <v>0</v>
      </c>
      <c r="L670" s="192"/>
      <c r="M670" s="51"/>
    </row>
    <row r="671" spans="1:13" s="4" customFormat="1" ht="18" customHeight="1" x14ac:dyDescent="0.25">
      <c r="A671" s="84"/>
      <c r="B671" s="85">
        <v>422</v>
      </c>
      <c r="C671" s="86"/>
      <c r="D671" s="175" t="s">
        <v>532</v>
      </c>
      <c r="E671" s="176"/>
      <c r="F671" s="176"/>
      <c r="G671" s="176"/>
      <c r="H671" s="177"/>
      <c r="I671" s="197">
        <v>100000</v>
      </c>
      <c r="J671" s="198"/>
      <c r="K671" s="218">
        <f>SUM(K672)</f>
        <v>0</v>
      </c>
      <c r="L671" s="219"/>
      <c r="M671" s="66">
        <f>K671/I671</f>
        <v>0</v>
      </c>
    </row>
    <row r="672" spans="1:13" x14ac:dyDescent="0.25">
      <c r="A672" s="2"/>
      <c r="B672" s="67">
        <v>4221</v>
      </c>
      <c r="C672" s="34"/>
      <c r="D672" s="314" t="s">
        <v>663</v>
      </c>
      <c r="E672" s="315"/>
      <c r="F672" s="315"/>
      <c r="G672" s="315"/>
      <c r="H672" s="316"/>
      <c r="I672" s="191"/>
      <c r="J672" s="192"/>
      <c r="K672" s="191">
        <v>0</v>
      </c>
      <c r="L672" s="192"/>
      <c r="M672" s="51"/>
    </row>
    <row r="673" spans="1:13" x14ac:dyDescent="0.25">
      <c r="A673" s="2"/>
      <c r="B673" s="294" t="s">
        <v>472</v>
      </c>
      <c r="C673" s="295"/>
      <c r="D673" s="296" t="s">
        <v>554</v>
      </c>
      <c r="E673" s="294"/>
      <c r="F673" s="294"/>
      <c r="G673" s="294"/>
      <c r="H673" s="295"/>
      <c r="I673" s="297">
        <f>I674+I712</f>
        <v>1166000</v>
      </c>
      <c r="J673" s="298"/>
      <c r="K673" s="297">
        <f>K674+K712</f>
        <v>371679.17</v>
      </c>
      <c r="L673" s="298"/>
      <c r="M673" s="95">
        <f>K673/I673</f>
        <v>0.31876429674099482</v>
      </c>
    </row>
    <row r="674" spans="1:13" x14ac:dyDescent="0.25">
      <c r="A674" s="2"/>
      <c r="B674" s="606" t="s">
        <v>555</v>
      </c>
      <c r="C674" s="291"/>
      <c r="D674" s="289" t="s">
        <v>556</v>
      </c>
      <c r="E674" s="290"/>
      <c r="F674" s="290"/>
      <c r="G674" s="290"/>
      <c r="H674" s="291"/>
      <c r="I674" s="292">
        <f>I675+I698+I705</f>
        <v>1141000</v>
      </c>
      <c r="J674" s="293"/>
      <c r="K674" s="292">
        <f>K675+K698+K705</f>
        <v>359679.17</v>
      </c>
      <c r="L674" s="293"/>
      <c r="M674" s="120"/>
    </row>
    <row r="675" spans="1:13" x14ac:dyDescent="0.25">
      <c r="A675" s="2"/>
      <c r="B675" s="199" t="s">
        <v>474</v>
      </c>
      <c r="C675" s="200"/>
      <c r="D675" s="201" t="s">
        <v>285</v>
      </c>
      <c r="E675" s="199"/>
      <c r="F675" s="199"/>
      <c r="G675" s="199"/>
      <c r="H675" s="200"/>
      <c r="I675" s="185">
        <f>I676+I685+I692+I695</f>
        <v>923000</v>
      </c>
      <c r="J675" s="186"/>
      <c r="K675" s="185">
        <f>K676+K685+K699</f>
        <v>293112.20999999996</v>
      </c>
      <c r="L675" s="186"/>
      <c r="M675" s="49">
        <f>K675/I675</f>
        <v>0.31756469122426867</v>
      </c>
    </row>
    <row r="676" spans="1:13" x14ac:dyDescent="0.25">
      <c r="A676" s="2"/>
      <c r="B676" s="187" t="s">
        <v>475</v>
      </c>
      <c r="C676" s="169"/>
      <c r="D676" s="188" t="s">
        <v>53</v>
      </c>
      <c r="E676" s="189"/>
      <c r="F676" s="189"/>
      <c r="G676" s="189"/>
      <c r="H676" s="190"/>
      <c r="I676" s="193">
        <f>I677+I679+I681+I683</f>
        <v>580000</v>
      </c>
      <c r="J676" s="194"/>
      <c r="K676" s="193">
        <f>K677+K679+K681+K683</f>
        <v>250243.46</v>
      </c>
      <c r="L676" s="194"/>
      <c r="M676" s="50">
        <f>K676/I676</f>
        <v>0.43145424137931032</v>
      </c>
    </row>
    <row r="677" spans="1:13" x14ac:dyDescent="0.25">
      <c r="A677" s="2"/>
      <c r="B677" s="44">
        <v>311</v>
      </c>
      <c r="C677" s="45"/>
      <c r="D677" s="175" t="s">
        <v>598</v>
      </c>
      <c r="E677" s="176"/>
      <c r="F677" s="176"/>
      <c r="G677" s="176"/>
      <c r="H677" s="177"/>
      <c r="I677" s="233">
        <v>370000</v>
      </c>
      <c r="J677" s="234"/>
      <c r="K677" s="233">
        <f>SUM(K678)</f>
        <v>214801.25</v>
      </c>
      <c r="L677" s="234"/>
      <c r="M677" s="66">
        <f>K677/I677</f>
        <v>0.58054391891891888</v>
      </c>
    </row>
    <row r="678" spans="1:13" x14ac:dyDescent="0.25">
      <c r="A678" s="2"/>
      <c r="B678" s="26">
        <v>3111</v>
      </c>
      <c r="C678" s="3"/>
      <c r="D678" s="165" t="s">
        <v>310</v>
      </c>
      <c r="E678" s="166"/>
      <c r="F678" s="166"/>
      <c r="G678" s="166"/>
      <c r="H678" s="167"/>
      <c r="I678" s="204"/>
      <c r="J678" s="205"/>
      <c r="K678" s="204">
        <v>214801.25</v>
      </c>
      <c r="L678" s="205"/>
      <c r="M678" s="51"/>
    </row>
    <row r="679" spans="1:13" x14ac:dyDescent="0.25">
      <c r="A679" s="2"/>
      <c r="B679" s="44">
        <v>312</v>
      </c>
      <c r="C679" s="3"/>
      <c r="D679" s="175" t="s">
        <v>55</v>
      </c>
      <c r="E679" s="176"/>
      <c r="F679" s="176"/>
      <c r="G679" s="176"/>
      <c r="H679" s="177"/>
      <c r="I679" s="231">
        <v>18000</v>
      </c>
      <c r="J679" s="232"/>
      <c r="K679" s="231">
        <f>SUM(K680)</f>
        <v>0</v>
      </c>
      <c r="L679" s="232"/>
      <c r="M679" s="66">
        <f>K679/I679</f>
        <v>0</v>
      </c>
    </row>
    <row r="680" spans="1:13" x14ac:dyDescent="0.25">
      <c r="A680" s="2"/>
      <c r="B680" s="26">
        <v>3121</v>
      </c>
      <c r="C680" s="34"/>
      <c r="D680" s="165" t="s">
        <v>55</v>
      </c>
      <c r="E680" s="166"/>
      <c r="F680" s="166"/>
      <c r="G680" s="166"/>
      <c r="H680" s="167"/>
      <c r="I680" s="204"/>
      <c r="J680" s="205"/>
      <c r="K680" s="204">
        <v>0</v>
      </c>
      <c r="L680" s="205"/>
      <c r="M680" s="51"/>
    </row>
    <row r="681" spans="1:13" x14ac:dyDescent="0.25">
      <c r="A681" s="2"/>
      <c r="B681" s="44">
        <v>313</v>
      </c>
      <c r="C681" s="34"/>
      <c r="D681" s="175" t="s">
        <v>311</v>
      </c>
      <c r="E681" s="176"/>
      <c r="F681" s="176"/>
      <c r="G681" s="176"/>
      <c r="H681" s="177"/>
      <c r="I681" s="197">
        <v>170000</v>
      </c>
      <c r="J681" s="198"/>
      <c r="K681" s="197">
        <f>SUM(K682)</f>
        <v>35442.21</v>
      </c>
      <c r="L681" s="198"/>
      <c r="M681" s="66">
        <f>K681/I681</f>
        <v>0.20848358823529411</v>
      </c>
    </row>
    <row r="682" spans="1:13" x14ac:dyDescent="0.25">
      <c r="A682" s="2"/>
      <c r="B682" s="26">
        <v>3132</v>
      </c>
      <c r="C682" s="34"/>
      <c r="D682" s="165" t="s">
        <v>311</v>
      </c>
      <c r="E682" s="166"/>
      <c r="F682" s="166"/>
      <c r="G682" s="166"/>
      <c r="H682" s="167"/>
      <c r="I682" s="204"/>
      <c r="J682" s="205"/>
      <c r="K682" s="204">
        <v>35442.21</v>
      </c>
      <c r="L682" s="205"/>
      <c r="M682" s="51"/>
    </row>
    <row r="683" spans="1:13" x14ac:dyDescent="0.25">
      <c r="A683" s="2"/>
      <c r="B683" s="44">
        <v>321</v>
      </c>
      <c r="C683" s="46"/>
      <c r="D683" s="175" t="s">
        <v>57</v>
      </c>
      <c r="E683" s="176"/>
      <c r="F683" s="176"/>
      <c r="G683" s="176"/>
      <c r="H683" s="177"/>
      <c r="I683" s="197">
        <v>22000</v>
      </c>
      <c r="J683" s="198"/>
      <c r="K683" s="197">
        <f>SUM(K684)</f>
        <v>0</v>
      </c>
      <c r="L683" s="198"/>
      <c r="M683" s="66">
        <f>K683/I683</f>
        <v>0</v>
      </c>
    </row>
    <row r="684" spans="1:13" x14ac:dyDescent="0.25">
      <c r="A684" s="2"/>
      <c r="B684" s="26">
        <v>3211</v>
      </c>
      <c r="C684" s="34"/>
      <c r="D684" s="165" t="s">
        <v>522</v>
      </c>
      <c r="E684" s="166"/>
      <c r="F684" s="166"/>
      <c r="G684" s="166"/>
      <c r="H684" s="167"/>
      <c r="I684" s="191"/>
      <c r="J684" s="192"/>
      <c r="K684" s="191">
        <v>0</v>
      </c>
      <c r="L684" s="192"/>
      <c r="M684" s="51"/>
    </row>
    <row r="685" spans="1:13" x14ac:dyDescent="0.25">
      <c r="A685" s="2"/>
      <c r="B685" s="187" t="s">
        <v>476</v>
      </c>
      <c r="C685" s="169"/>
      <c r="D685" s="188" t="s">
        <v>575</v>
      </c>
      <c r="E685" s="189"/>
      <c r="F685" s="189"/>
      <c r="G685" s="189"/>
      <c r="H685" s="190"/>
      <c r="I685" s="193">
        <f>I686+I688+I690</f>
        <v>303000</v>
      </c>
      <c r="J685" s="194"/>
      <c r="K685" s="193">
        <f>K686+K688+K690</f>
        <v>10063.75</v>
      </c>
      <c r="L685" s="194"/>
      <c r="M685" s="50">
        <f>K685/I685</f>
        <v>3.3213696369636961E-2</v>
      </c>
    </row>
    <row r="686" spans="1:13" x14ac:dyDescent="0.25">
      <c r="A686" s="2"/>
      <c r="B686" s="44">
        <v>322</v>
      </c>
      <c r="C686" s="45"/>
      <c r="D686" s="175" t="s">
        <v>216</v>
      </c>
      <c r="E686" s="176"/>
      <c r="F686" s="176"/>
      <c r="G686" s="176"/>
      <c r="H686" s="177"/>
      <c r="I686" s="233">
        <v>150000</v>
      </c>
      <c r="J686" s="234"/>
      <c r="K686" s="231">
        <f>SUM(K687)</f>
        <v>0</v>
      </c>
      <c r="L686" s="232"/>
      <c r="M686" s="66">
        <f>K686/I686</f>
        <v>0</v>
      </c>
    </row>
    <row r="687" spans="1:13" x14ac:dyDescent="0.25">
      <c r="A687" s="2"/>
      <c r="B687" s="26">
        <v>3222</v>
      </c>
      <c r="C687" s="3"/>
      <c r="D687" s="165" t="s">
        <v>216</v>
      </c>
      <c r="E687" s="166"/>
      <c r="F687" s="166"/>
      <c r="G687" s="166"/>
      <c r="H687" s="167"/>
      <c r="I687" s="204"/>
      <c r="J687" s="205"/>
      <c r="K687" s="204">
        <v>0</v>
      </c>
      <c r="L687" s="205"/>
      <c r="M687" s="51"/>
    </row>
    <row r="688" spans="1:13" x14ac:dyDescent="0.25">
      <c r="A688" s="2"/>
      <c r="B688" s="44">
        <v>323</v>
      </c>
      <c r="C688" s="3"/>
      <c r="D688" s="175" t="s">
        <v>228</v>
      </c>
      <c r="E688" s="176"/>
      <c r="F688" s="176"/>
      <c r="G688" s="176"/>
      <c r="H688" s="177"/>
      <c r="I688" s="197">
        <v>150000</v>
      </c>
      <c r="J688" s="198"/>
      <c r="K688" s="197">
        <f>SUM(K689)</f>
        <v>10063.75</v>
      </c>
      <c r="L688" s="198"/>
      <c r="M688" s="66">
        <f>K688/I688</f>
        <v>6.7091666666666661E-2</v>
      </c>
    </row>
    <row r="689" spans="1:13" x14ac:dyDescent="0.25">
      <c r="A689" s="2"/>
      <c r="B689" s="26">
        <v>3237</v>
      </c>
      <c r="C689" s="34"/>
      <c r="D689" s="165" t="s">
        <v>228</v>
      </c>
      <c r="E689" s="166"/>
      <c r="F689" s="166"/>
      <c r="G689" s="166"/>
      <c r="H689" s="167"/>
      <c r="I689" s="204"/>
      <c r="J689" s="205"/>
      <c r="K689" s="204">
        <v>10063.75</v>
      </c>
      <c r="L689" s="205"/>
      <c r="M689" s="51"/>
    </row>
    <row r="690" spans="1:13" x14ac:dyDescent="0.25">
      <c r="A690" s="2"/>
      <c r="B690" s="44">
        <v>343</v>
      </c>
      <c r="C690" s="46"/>
      <c r="D690" s="175" t="s">
        <v>231</v>
      </c>
      <c r="E690" s="176"/>
      <c r="F690" s="176"/>
      <c r="G690" s="176"/>
      <c r="H690" s="177"/>
      <c r="I690" s="231">
        <v>3000</v>
      </c>
      <c r="J690" s="232"/>
      <c r="K690" s="231">
        <f>SUM(K691)</f>
        <v>0</v>
      </c>
      <c r="L690" s="232"/>
      <c r="M690" s="66">
        <f>K690/I690</f>
        <v>0</v>
      </c>
    </row>
    <row r="691" spans="1:13" x14ac:dyDescent="0.25">
      <c r="A691" s="2"/>
      <c r="B691" s="26">
        <v>3431</v>
      </c>
      <c r="C691" s="34"/>
      <c r="D691" s="165" t="s">
        <v>231</v>
      </c>
      <c r="E691" s="166"/>
      <c r="F691" s="166"/>
      <c r="G691" s="166"/>
      <c r="H691" s="167"/>
      <c r="I691" s="191"/>
      <c r="J691" s="192"/>
      <c r="K691" s="191">
        <v>0</v>
      </c>
      <c r="L691" s="192"/>
      <c r="M691" s="51"/>
    </row>
    <row r="692" spans="1:13" x14ac:dyDescent="0.25">
      <c r="A692" s="2"/>
      <c r="B692" s="209" t="s">
        <v>576</v>
      </c>
      <c r="C692" s="172"/>
      <c r="D692" s="170" t="s">
        <v>577</v>
      </c>
      <c r="E692" s="171"/>
      <c r="F692" s="171"/>
      <c r="G692" s="171"/>
      <c r="H692" s="172"/>
      <c r="I692" s="173">
        <f>I693</f>
        <v>20000</v>
      </c>
      <c r="J692" s="174"/>
      <c r="K692" s="173">
        <f>K693</f>
        <v>0</v>
      </c>
      <c r="L692" s="174"/>
      <c r="M692" s="50">
        <f>K692/I692</f>
        <v>0</v>
      </c>
    </row>
    <row r="693" spans="1:13" x14ac:dyDescent="0.25">
      <c r="A693" s="2"/>
      <c r="B693" s="44">
        <v>323</v>
      </c>
      <c r="C693" s="34"/>
      <c r="D693" s="175" t="s">
        <v>228</v>
      </c>
      <c r="E693" s="176"/>
      <c r="F693" s="176"/>
      <c r="G693" s="176"/>
      <c r="H693" s="177"/>
      <c r="I693" s="197">
        <v>20000</v>
      </c>
      <c r="J693" s="198"/>
      <c r="K693" s="197">
        <f>SUM(K694)</f>
        <v>0</v>
      </c>
      <c r="L693" s="198"/>
      <c r="M693" s="66">
        <f>K693/I693</f>
        <v>0</v>
      </c>
    </row>
    <row r="694" spans="1:13" x14ac:dyDescent="0.25">
      <c r="A694" s="2"/>
      <c r="B694" s="26">
        <v>3232</v>
      </c>
      <c r="C694" s="34"/>
      <c r="D694" s="165" t="s">
        <v>599</v>
      </c>
      <c r="E694" s="166"/>
      <c r="F694" s="166"/>
      <c r="G694" s="166"/>
      <c r="H694" s="167"/>
      <c r="I694" s="191"/>
      <c r="J694" s="192"/>
      <c r="K694" s="191">
        <v>0</v>
      </c>
      <c r="L694" s="192"/>
      <c r="M694" s="124"/>
    </row>
    <row r="695" spans="1:13" x14ac:dyDescent="0.25">
      <c r="A695" s="2"/>
      <c r="B695" s="209" t="s">
        <v>578</v>
      </c>
      <c r="C695" s="172"/>
      <c r="D695" s="170" t="s">
        <v>579</v>
      </c>
      <c r="E695" s="171"/>
      <c r="F695" s="171"/>
      <c r="G695" s="171"/>
      <c r="H695" s="172"/>
      <c r="I695" s="173">
        <f>I696</f>
        <v>20000</v>
      </c>
      <c r="J695" s="174"/>
      <c r="K695" s="173">
        <f>K696</f>
        <v>0</v>
      </c>
      <c r="L695" s="174"/>
      <c r="M695" s="50">
        <f>K695/I695</f>
        <v>0</v>
      </c>
    </row>
    <row r="696" spans="1:13" x14ac:dyDescent="0.25">
      <c r="A696" s="2"/>
      <c r="B696" s="44">
        <v>422</v>
      </c>
      <c r="C696" s="46"/>
      <c r="D696" s="175" t="s">
        <v>532</v>
      </c>
      <c r="E696" s="176"/>
      <c r="F696" s="176"/>
      <c r="G696" s="176"/>
      <c r="H696" s="177"/>
      <c r="I696" s="197">
        <v>20000</v>
      </c>
      <c r="J696" s="198"/>
      <c r="K696" s="197">
        <f>SUM(K697)</f>
        <v>0</v>
      </c>
      <c r="L696" s="198"/>
      <c r="M696" s="66">
        <f>K696/I696</f>
        <v>0</v>
      </c>
    </row>
    <row r="697" spans="1:13" x14ac:dyDescent="0.25">
      <c r="A697" s="2"/>
      <c r="B697" s="26">
        <v>4227</v>
      </c>
      <c r="C697" s="34"/>
      <c r="D697" s="165" t="s">
        <v>532</v>
      </c>
      <c r="E697" s="166"/>
      <c r="F697" s="166"/>
      <c r="G697" s="166"/>
      <c r="H697" s="167"/>
      <c r="I697" s="191"/>
      <c r="J697" s="192"/>
      <c r="K697" s="191">
        <v>0</v>
      </c>
      <c r="L697" s="192"/>
      <c r="M697" s="124"/>
    </row>
    <row r="698" spans="1:13" x14ac:dyDescent="0.25">
      <c r="A698" s="2"/>
      <c r="B698" s="199" t="s">
        <v>477</v>
      </c>
      <c r="C698" s="200"/>
      <c r="D698" s="201" t="s">
        <v>286</v>
      </c>
      <c r="E698" s="199"/>
      <c r="F698" s="199"/>
      <c r="G698" s="199"/>
      <c r="H698" s="200"/>
      <c r="I698" s="185">
        <f>I699+I702</f>
        <v>118000</v>
      </c>
      <c r="J698" s="186"/>
      <c r="K698" s="202">
        <f>K702</f>
        <v>274.45999999999998</v>
      </c>
      <c r="L698" s="203"/>
      <c r="M698" s="49">
        <f>K698/I698</f>
        <v>2.3259322033898303E-3</v>
      </c>
    </row>
    <row r="699" spans="1:13" x14ac:dyDescent="0.25">
      <c r="A699" s="2"/>
      <c r="B699" s="187" t="s">
        <v>478</v>
      </c>
      <c r="C699" s="169"/>
      <c r="D699" s="188" t="s">
        <v>580</v>
      </c>
      <c r="E699" s="189"/>
      <c r="F699" s="189"/>
      <c r="G699" s="189"/>
      <c r="H699" s="190"/>
      <c r="I699" s="193">
        <f>I700</f>
        <v>108000</v>
      </c>
      <c r="J699" s="194"/>
      <c r="K699" s="195">
        <f>K700</f>
        <v>32805</v>
      </c>
      <c r="L699" s="196"/>
      <c r="M699" s="50">
        <f t="shared" ref="M699:M754" si="22">K699/I699</f>
        <v>0.30375000000000002</v>
      </c>
    </row>
    <row r="700" spans="1:13" x14ac:dyDescent="0.25">
      <c r="A700" s="2"/>
      <c r="B700" s="44">
        <v>372</v>
      </c>
      <c r="C700" s="45"/>
      <c r="D700" s="175" t="s">
        <v>526</v>
      </c>
      <c r="E700" s="176"/>
      <c r="F700" s="176"/>
      <c r="G700" s="176"/>
      <c r="H700" s="177"/>
      <c r="I700" s="233">
        <v>108000</v>
      </c>
      <c r="J700" s="234"/>
      <c r="K700" s="231">
        <f>SUM(K701)</f>
        <v>32805</v>
      </c>
      <c r="L700" s="232"/>
      <c r="M700" s="66">
        <f t="shared" si="22"/>
        <v>0.30375000000000002</v>
      </c>
    </row>
    <row r="701" spans="1:13" x14ac:dyDescent="0.25">
      <c r="A701" s="2"/>
      <c r="B701" s="26">
        <v>3721</v>
      </c>
      <c r="C701" s="3"/>
      <c r="D701" s="165" t="s">
        <v>581</v>
      </c>
      <c r="E701" s="166"/>
      <c r="F701" s="166"/>
      <c r="G701" s="166"/>
      <c r="H701" s="167"/>
      <c r="I701" s="204"/>
      <c r="J701" s="205"/>
      <c r="K701" s="204">
        <v>32805</v>
      </c>
      <c r="L701" s="205"/>
      <c r="M701" s="51"/>
    </row>
    <row r="702" spans="1:13" x14ac:dyDescent="0.25">
      <c r="A702" s="2"/>
      <c r="B702" s="187" t="s">
        <v>478</v>
      </c>
      <c r="C702" s="169"/>
      <c r="D702" s="188" t="s">
        <v>286</v>
      </c>
      <c r="E702" s="189"/>
      <c r="F702" s="189"/>
      <c r="G702" s="189"/>
      <c r="H702" s="190"/>
      <c r="I702" s="193">
        <f>I703</f>
        <v>10000</v>
      </c>
      <c r="J702" s="194"/>
      <c r="K702" s="195">
        <f>K703</f>
        <v>274.45999999999998</v>
      </c>
      <c r="L702" s="196"/>
      <c r="M702" s="50">
        <f t="shared" si="22"/>
        <v>2.7445999999999998E-2</v>
      </c>
    </row>
    <row r="703" spans="1:13" x14ac:dyDescent="0.25">
      <c r="A703" s="2"/>
      <c r="B703" s="44">
        <v>381</v>
      </c>
      <c r="C703" s="45"/>
      <c r="D703" s="175" t="s">
        <v>50</v>
      </c>
      <c r="E703" s="176"/>
      <c r="F703" s="176"/>
      <c r="G703" s="176"/>
      <c r="H703" s="177"/>
      <c r="I703" s="233">
        <v>10000</v>
      </c>
      <c r="J703" s="234"/>
      <c r="K703" s="231">
        <f>SUM(K704)</f>
        <v>274.45999999999998</v>
      </c>
      <c r="L703" s="232"/>
      <c r="M703" s="66">
        <f t="shared" si="22"/>
        <v>2.7445999999999998E-2</v>
      </c>
    </row>
    <row r="704" spans="1:13" x14ac:dyDescent="0.25">
      <c r="A704" s="2"/>
      <c r="B704" s="26">
        <v>3811</v>
      </c>
      <c r="C704" s="3"/>
      <c r="D704" s="165" t="s">
        <v>286</v>
      </c>
      <c r="E704" s="166"/>
      <c r="F704" s="166"/>
      <c r="G704" s="166"/>
      <c r="H704" s="167"/>
      <c r="I704" s="204"/>
      <c r="J704" s="205"/>
      <c r="K704" s="204">
        <v>274.45999999999998</v>
      </c>
      <c r="L704" s="205"/>
      <c r="M704" s="51"/>
    </row>
    <row r="705" spans="1:13" x14ac:dyDescent="0.25">
      <c r="A705" s="2"/>
      <c r="B705" s="199" t="s">
        <v>479</v>
      </c>
      <c r="C705" s="200"/>
      <c r="D705" s="201" t="s">
        <v>287</v>
      </c>
      <c r="E705" s="199"/>
      <c r="F705" s="199"/>
      <c r="G705" s="199"/>
      <c r="H705" s="200"/>
      <c r="I705" s="185">
        <f>I706</f>
        <v>100000</v>
      </c>
      <c r="J705" s="186"/>
      <c r="K705" s="202">
        <f>K706</f>
        <v>66292.5</v>
      </c>
      <c r="L705" s="203"/>
      <c r="M705" s="49">
        <f t="shared" si="22"/>
        <v>0.66292499999999999</v>
      </c>
    </row>
    <row r="706" spans="1:13" ht="24.75" customHeight="1" x14ac:dyDescent="0.25">
      <c r="A706" s="2"/>
      <c r="B706" s="187" t="s">
        <v>480</v>
      </c>
      <c r="C706" s="169"/>
      <c r="D706" s="188" t="s">
        <v>288</v>
      </c>
      <c r="E706" s="189"/>
      <c r="F706" s="189"/>
      <c r="G706" s="189"/>
      <c r="H706" s="190"/>
      <c r="I706" s="193">
        <f>I707+I710</f>
        <v>100000</v>
      </c>
      <c r="J706" s="194"/>
      <c r="K706" s="195">
        <f>K707+K710</f>
        <v>66292.5</v>
      </c>
      <c r="L706" s="196"/>
      <c r="M706" s="50">
        <f t="shared" si="22"/>
        <v>0.66292499999999999</v>
      </c>
    </row>
    <row r="707" spans="1:13" x14ac:dyDescent="0.25">
      <c r="A707" s="2"/>
      <c r="B707" s="44">
        <v>421</v>
      </c>
      <c r="C707" s="45"/>
      <c r="D707" s="175" t="s">
        <v>531</v>
      </c>
      <c r="E707" s="176"/>
      <c r="F707" s="176"/>
      <c r="G707" s="176"/>
      <c r="H707" s="177"/>
      <c r="I707" s="233">
        <v>0</v>
      </c>
      <c r="J707" s="234"/>
      <c r="K707" s="231">
        <f>SUM(K708:L709)</f>
        <v>0</v>
      </c>
      <c r="L707" s="232"/>
      <c r="M707" s="66" t="e">
        <f t="shared" si="22"/>
        <v>#DIV/0!</v>
      </c>
    </row>
    <row r="708" spans="1:13" x14ac:dyDescent="0.25">
      <c r="A708" s="2"/>
      <c r="B708" s="26">
        <v>4212</v>
      </c>
      <c r="C708" s="3"/>
      <c r="D708" s="165" t="s">
        <v>313</v>
      </c>
      <c r="E708" s="166"/>
      <c r="F708" s="166"/>
      <c r="G708" s="166"/>
      <c r="H708" s="167"/>
      <c r="I708" s="204"/>
      <c r="J708" s="205"/>
      <c r="K708" s="204">
        <v>0</v>
      </c>
      <c r="L708" s="205"/>
      <c r="M708" s="51"/>
    </row>
    <row r="709" spans="1:13" x14ac:dyDescent="0.25">
      <c r="A709" s="2"/>
      <c r="B709" s="26">
        <v>4212</v>
      </c>
      <c r="C709" s="3"/>
      <c r="D709" s="165" t="s">
        <v>582</v>
      </c>
      <c r="E709" s="166"/>
      <c r="F709" s="166"/>
      <c r="G709" s="166"/>
      <c r="H709" s="167"/>
      <c r="I709" s="191"/>
      <c r="J709" s="192"/>
      <c r="K709" s="191">
        <v>0</v>
      </c>
      <c r="L709" s="192"/>
      <c r="M709" s="51"/>
    </row>
    <row r="710" spans="1:13" x14ac:dyDescent="0.25">
      <c r="A710" s="2"/>
      <c r="B710" s="44">
        <v>422</v>
      </c>
      <c r="C710" s="3"/>
      <c r="D710" s="175" t="s">
        <v>532</v>
      </c>
      <c r="E710" s="176"/>
      <c r="F710" s="176"/>
      <c r="G710" s="176"/>
      <c r="H710" s="177"/>
      <c r="I710" s="197">
        <v>100000</v>
      </c>
      <c r="J710" s="198"/>
      <c r="K710" s="197">
        <f>SUM(K711)</f>
        <v>66292.5</v>
      </c>
      <c r="L710" s="198"/>
      <c r="M710" s="66">
        <f t="shared" si="22"/>
        <v>0.66292499999999999</v>
      </c>
    </row>
    <row r="711" spans="1:13" x14ac:dyDescent="0.25">
      <c r="A711" s="2"/>
      <c r="B711" s="26">
        <v>4221</v>
      </c>
      <c r="C711" s="3"/>
      <c r="D711" s="165" t="s">
        <v>481</v>
      </c>
      <c r="E711" s="166"/>
      <c r="F711" s="166"/>
      <c r="G711" s="166"/>
      <c r="H711" s="167"/>
      <c r="I711" s="191"/>
      <c r="J711" s="192"/>
      <c r="K711" s="191">
        <v>66292.5</v>
      </c>
      <c r="L711" s="192"/>
      <c r="M711" s="51"/>
    </row>
    <row r="712" spans="1:13" x14ac:dyDescent="0.25">
      <c r="A712" s="2"/>
      <c r="B712" s="606" t="s">
        <v>583</v>
      </c>
      <c r="C712" s="291"/>
      <c r="D712" s="289" t="s">
        <v>584</v>
      </c>
      <c r="E712" s="290"/>
      <c r="F712" s="290"/>
      <c r="G712" s="290"/>
      <c r="H712" s="291"/>
      <c r="I712" s="299">
        <f>I713</f>
        <v>25000</v>
      </c>
      <c r="J712" s="300"/>
      <c r="K712" s="299">
        <f>K713</f>
        <v>12000</v>
      </c>
      <c r="L712" s="300"/>
      <c r="M712" s="48"/>
    </row>
    <row r="713" spans="1:13" x14ac:dyDescent="0.25">
      <c r="A713" s="2"/>
      <c r="B713" s="307" t="s">
        <v>482</v>
      </c>
      <c r="C713" s="200"/>
      <c r="D713" s="201" t="s">
        <v>483</v>
      </c>
      <c r="E713" s="199"/>
      <c r="F713" s="199"/>
      <c r="G713" s="199"/>
      <c r="H713" s="200"/>
      <c r="I713" s="202">
        <f>I714</f>
        <v>25000</v>
      </c>
      <c r="J713" s="203"/>
      <c r="K713" s="202">
        <f>K714</f>
        <v>12000</v>
      </c>
      <c r="L713" s="203"/>
      <c r="M713" s="49">
        <f t="shared" si="22"/>
        <v>0.48</v>
      </c>
    </row>
    <row r="714" spans="1:13" x14ac:dyDescent="0.25">
      <c r="A714" s="2"/>
      <c r="B714" s="209" t="s">
        <v>484</v>
      </c>
      <c r="C714" s="172"/>
      <c r="D714" s="170" t="s">
        <v>485</v>
      </c>
      <c r="E714" s="171"/>
      <c r="F714" s="171"/>
      <c r="G714" s="171"/>
      <c r="H714" s="172"/>
      <c r="I714" s="173">
        <f>I715</f>
        <v>25000</v>
      </c>
      <c r="J714" s="174"/>
      <c r="K714" s="173">
        <f>K715</f>
        <v>12000</v>
      </c>
      <c r="L714" s="174"/>
      <c r="M714" s="50">
        <f t="shared" si="22"/>
        <v>0.48</v>
      </c>
    </row>
    <row r="715" spans="1:13" x14ac:dyDescent="0.25">
      <c r="A715" s="2"/>
      <c r="B715" s="44">
        <v>381</v>
      </c>
      <c r="C715" s="45"/>
      <c r="D715" s="175" t="s">
        <v>50</v>
      </c>
      <c r="E715" s="176"/>
      <c r="F715" s="176"/>
      <c r="G715" s="176"/>
      <c r="H715" s="177"/>
      <c r="I715" s="197">
        <v>25000</v>
      </c>
      <c r="J715" s="198"/>
      <c r="K715" s="197">
        <f>SUM(K716)</f>
        <v>12000</v>
      </c>
      <c r="L715" s="198"/>
      <c r="M715" s="66">
        <f t="shared" si="22"/>
        <v>0.48</v>
      </c>
    </row>
    <row r="716" spans="1:13" x14ac:dyDescent="0.25">
      <c r="A716" s="2"/>
      <c r="B716" s="26">
        <v>3811</v>
      </c>
      <c r="C716" s="3"/>
      <c r="D716" s="165" t="s">
        <v>485</v>
      </c>
      <c r="E716" s="166"/>
      <c r="F716" s="166"/>
      <c r="G716" s="166"/>
      <c r="H716" s="167"/>
      <c r="I716" s="191"/>
      <c r="J716" s="192"/>
      <c r="K716" s="191">
        <v>12000</v>
      </c>
      <c r="L716" s="192"/>
      <c r="M716" s="51"/>
    </row>
    <row r="717" spans="1:13" x14ac:dyDescent="0.25">
      <c r="A717" s="2"/>
      <c r="B717" s="282" t="s">
        <v>486</v>
      </c>
      <c r="C717" s="283"/>
      <c r="D717" s="284" t="s">
        <v>203</v>
      </c>
      <c r="E717" s="282"/>
      <c r="F717" s="282"/>
      <c r="G717" s="282"/>
      <c r="H717" s="283"/>
      <c r="I717" s="598">
        <f>I718+I742</f>
        <v>1339000</v>
      </c>
      <c r="J717" s="599"/>
      <c r="K717" s="600">
        <f>K719+K743</f>
        <v>128990.05</v>
      </c>
      <c r="L717" s="601"/>
      <c r="M717" s="98">
        <f t="shared" si="22"/>
        <v>9.6333121732636293E-2</v>
      </c>
    </row>
    <row r="718" spans="1:13" x14ac:dyDescent="0.25">
      <c r="A718" s="2"/>
      <c r="B718" s="606" t="s">
        <v>590</v>
      </c>
      <c r="C718" s="291"/>
      <c r="D718" s="289" t="s">
        <v>591</v>
      </c>
      <c r="E718" s="290"/>
      <c r="F718" s="290"/>
      <c r="G718" s="290"/>
      <c r="H718" s="291"/>
      <c r="I718" s="292">
        <f>I719</f>
        <v>1334000</v>
      </c>
      <c r="J718" s="293"/>
      <c r="K718" s="292">
        <f>K719</f>
        <v>126490.05</v>
      </c>
      <c r="L718" s="293"/>
      <c r="M718" s="120"/>
    </row>
    <row r="719" spans="1:13" x14ac:dyDescent="0.25">
      <c r="A719" s="2"/>
      <c r="B719" s="199" t="s">
        <v>487</v>
      </c>
      <c r="C719" s="200"/>
      <c r="D719" s="201" t="s">
        <v>289</v>
      </c>
      <c r="E719" s="199"/>
      <c r="F719" s="199"/>
      <c r="G719" s="199"/>
      <c r="H719" s="200"/>
      <c r="I719" s="185">
        <f>I720+I729+I736+I739</f>
        <v>1334000</v>
      </c>
      <c r="J719" s="186"/>
      <c r="K719" s="202">
        <f>K720+K729+K736+K739</f>
        <v>126490.05</v>
      </c>
      <c r="L719" s="203"/>
      <c r="M719" s="49">
        <f t="shared" si="22"/>
        <v>9.4820127436281862E-2</v>
      </c>
    </row>
    <row r="720" spans="1:13" x14ac:dyDescent="0.25">
      <c r="A720" s="2"/>
      <c r="B720" s="187" t="s">
        <v>488</v>
      </c>
      <c r="C720" s="169"/>
      <c r="D720" s="188" t="s">
        <v>53</v>
      </c>
      <c r="E720" s="189"/>
      <c r="F720" s="189"/>
      <c r="G720" s="189"/>
      <c r="H720" s="190"/>
      <c r="I720" s="193">
        <f>I721+I723+I725+I727</f>
        <v>258000</v>
      </c>
      <c r="J720" s="194"/>
      <c r="K720" s="193">
        <f>K721+K723+K725+K727</f>
        <v>120012.71</v>
      </c>
      <c r="L720" s="194"/>
      <c r="M720" s="50">
        <f t="shared" si="22"/>
        <v>0.46516554263565896</v>
      </c>
    </row>
    <row r="721" spans="1:13" x14ac:dyDescent="0.25">
      <c r="A721" s="2"/>
      <c r="B721" s="44">
        <v>311</v>
      </c>
      <c r="C721" s="45"/>
      <c r="D721" s="175" t="s">
        <v>598</v>
      </c>
      <c r="E721" s="176"/>
      <c r="F721" s="176"/>
      <c r="G721" s="176"/>
      <c r="H721" s="177"/>
      <c r="I721" s="233">
        <v>170000</v>
      </c>
      <c r="J721" s="234"/>
      <c r="K721" s="231">
        <f>SUM(K722)</f>
        <v>107540.19</v>
      </c>
      <c r="L721" s="232"/>
      <c r="M721" s="66">
        <f t="shared" si="22"/>
        <v>0.63258935294117646</v>
      </c>
    </row>
    <row r="722" spans="1:13" x14ac:dyDescent="0.25">
      <c r="A722" s="2"/>
      <c r="B722" s="26">
        <v>3111</v>
      </c>
      <c r="C722" s="3"/>
      <c r="D722" s="165" t="s">
        <v>310</v>
      </c>
      <c r="E722" s="166"/>
      <c r="F722" s="166"/>
      <c r="G722" s="166"/>
      <c r="H722" s="167"/>
      <c r="I722" s="204"/>
      <c r="J722" s="205"/>
      <c r="K722" s="204">
        <v>107540.19</v>
      </c>
      <c r="L722" s="205"/>
      <c r="M722" s="51"/>
    </row>
    <row r="723" spans="1:13" x14ac:dyDescent="0.25">
      <c r="A723" s="2"/>
      <c r="B723" s="44">
        <v>312</v>
      </c>
      <c r="C723" s="3"/>
      <c r="D723" s="175" t="s">
        <v>55</v>
      </c>
      <c r="E723" s="176"/>
      <c r="F723" s="176"/>
      <c r="G723" s="176"/>
      <c r="H723" s="177"/>
      <c r="I723" s="197">
        <v>7000</v>
      </c>
      <c r="J723" s="198"/>
      <c r="K723" s="197">
        <f>SUM(K724)</f>
        <v>0</v>
      </c>
      <c r="L723" s="198"/>
      <c r="M723" s="66">
        <f t="shared" si="22"/>
        <v>0</v>
      </c>
    </row>
    <row r="724" spans="1:13" x14ac:dyDescent="0.25">
      <c r="A724" s="2"/>
      <c r="B724" s="26">
        <v>3121</v>
      </c>
      <c r="C724" s="34"/>
      <c r="D724" s="165" t="s">
        <v>55</v>
      </c>
      <c r="E724" s="166"/>
      <c r="F724" s="166"/>
      <c r="G724" s="166"/>
      <c r="H724" s="167"/>
      <c r="I724" s="204"/>
      <c r="J724" s="205"/>
      <c r="K724" s="204">
        <v>0</v>
      </c>
      <c r="L724" s="205"/>
      <c r="M724" s="51"/>
    </row>
    <row r="725" spans="1:13" x14ac:dyDescent="0.25">
      <c r="A725" s="2"/>
      <c r="B725" s="44">
        <v>313</v>
      </c>
      <c r="C725" s="34"/>
      <c r="D725" s="175" t="s">
        <v>311</v>
      </c>
      <c r="E725" s="176"/>
      <c r="F725" s="176"/>
      <c r="G725" s="176"/>
      <c r="H725" s="177"/>
      <c r="I725" s="197">
        <v>77000</v>
      </c>
      <c r="J725" s="198"/>
      <c r="K725" s="197">
        <f>SUM(K726)</f>
        <v>10322.52</v>
      </c>
      <c r="L725" s="198"/>
      <c r="M725" s="66">
        <f t="shared" si="22"/>
        <v>0.13405870129870132</v>
      </c>
    </row>
    <row r="726" spans="1:13" x14ac:dyDescent="0.25">
      <c r="A726" s="2"/>
      <c r="B726" s="26">
        <v>3132</v>
      </c>
      <c r="C726" s="34"/>
      <c r="D726" s="165" t="s">
        <v>311</v>
      </c>
      <c r="E726" s="166"/>
      <c r="F726" s="166"/>
      <c r="G726" s="166"/>
      <c r="H726" s="167"/>
      <c r="I726" s="204"/>
      <c r="J726" s="205"/>
      <c r="K726" s="204">
        <v>10322.52</v>
      </c>
      <c r="L726" s="205"/>
      <c r="M726" s="51"/>
    </row>
    <row r="727" spans="1:13" x14ac:dyDescent="0.25">
      <c r="A727" s="2"/>
      <c r="B727" s="44">
        <v>321</v>
      </c>
      <c r="C727" s="46"/>
      <c r="D727" s="175" t="s">
        <v>522</v>
      </c>
      <c r="E727" s="176"/>
      <c r="F727" s="176"/>
      <c r="G727" s="176"/>
      <c r="H727" s="177"/>
      <c r="I727" s="197">
        <v>4000</v>
      </c>
      <c r="J727" s="198"/>
      <c r="K727" s="197">
        <f>SUM(K728)</f>
        <v>2150</v>
      </c>
      <c r="L727" s="198"/>
      <c r="M727" s="66">
        <f t="shared" si="22"/>
        <v>0.53749999999999998</v>
      </c>
    </row>
    <row r="728" spans="1:13" x14ac:dyDescent="0.25">
      <c r="A728" s="2"/>
      <c r="B728" s="26">
        <v>3211</v>
      </c>
      <c r="C728" s="34"/>
      <c r="D728" s="165" t="s">
        <v>592</v>
      </c>
      <c r="E728" s="166"/>
      <c r="F728" s="166"/>
      <c r="G728" s="166"/>
      <c r="H728" s="167"/>
      <c r="I728" s="191"/>
      <c r="J728" s="192"/>
      <c r="K728" s="191">
        <v>2150</v>
      </c>
      <c r="L728" s="192"/>
      <c r="M728" s="51"/>
    </row>
    <row r="729" spans="1:13" x14ac:dyDescent="0.25">
      <c r="A729" s="2"/>
      <c r="B729" s="187" t="s">
        <v>489</v>
      </c>
      <c r="C729" s="169"/>
      <c r="D729" s="188" t="s">
        <v>575</v>
      </c>
      <c r="E729" s="189"/>
      <c r="F729" s="189"/>
      <c r="G729" s="189"/>
      <c r="H729" s="190"/>
      <c r="I729" s="195">
        <f>I730+I732+I734</f>
        <v>46000</v>
      </c>
      <c r="J729" s="196"/>
      <c r="K729" s="195">
        <f>K730+K732+K734</f>
        <v>6477.34</v>
      </c>
      <c r="L729" s="196"/>
      <c r="M729" s="50">
        <f t="shared" si="22"/>
        <v>0.14081173913043479</v>
      </c>
    </row>
    <row r="730" spans="1:13" x14ac:dyDescent="0.25">
      <c r="A730" s="2"/>
      <c r="B730" s="44">
        <v>322</v>
      </c>
      <c r="C730" s="45"/>
      <c r="D730" s="175" t="s">
        <v>216</v>
      </c>
      <c r="E730" s="176"/>
      <c r="F730" s="176"/>
      <c r="G730" s="176"/>
      <c r="H730" s="177"/>
      <c r="I730" s="231">
        <v>18000</v>
      </c>
      <c r="J730" s="232"/>
      <c r="K730" s="231">
        <f>SUM(K731)</f>
        <v>1059.79</v>
      </c>
      <c r="L730" s="232"/>
      <c r="M730" s="66">
        <f t="shared" si="22"/>
        <v>5.887722222222222E-2</v>
      </c>
    </row>
    <row r="731" spans="1:13" x14ac:dyDescent="0.25">
      <c r="A731" s="2"/>
      <c r="B731" s="26">
        <v>3223</v>
      </c>
      <c r="C731" s="3"/>
      <c r="D731" s="165" t="s">
        <v>216</v>
      </c>
      <c r="E731" s="166"/>
      <c r="F731" s="166"/>
      <c r="G731" s="166"/>
      <c r="H731" s="167"/>
      <c r="I731" s="204"/>
      <c r="J731" s="205"/>
      <c r="K731" s="204">
        <v>1059.79</v>
      </c>
      <c r="L731" s="205"/>
      <c r="M731" s="51"/>
    </row>
    <row r="732" spans="1:13" x14ac:dyDescent="0.25">
      <c r="A732" s="2"/>
      <c r="B732" s="44">
        <v>323</v>
      </c>
      <c r="C732" s="3"/>
      <c r="D732" s="175" t="s">
        <v>228</v>
      </c>
      <c r="E732" s="176"/>
      <c r="F732" s="176"/>
      <c r="G732" s="176"/>
      <c r="H732" s="177"/>
      <c r="I732" s="197">
        <v>26000</v>
      </c>
      <c r="J732" s="198"/>
      <c r="K732" s="197">
        <f>SUM(K733)</f>
        <v>4875.95</v>
      </c>
      <c r="L732" s="198"/>
      <c r="M732" s="66">
        <f t="shared" si="22"/>
        <v>0.18753653846153845</v>
      </c>
    </row>
    <row r="733" spans="1:13" x14ac:dyDescent="0.25">
      <c r="A733" s="2"/>
      <c r="B733" s="26">
        <v>3231</v>
      </c>
      <c r="C733" s="34"/>
      <c r="D733" s="165" t="s">
        <v>228</v>
      </c>
      <c r="E733" s="166"/>
      <c r="F733" s="166"/>
      <c r="G733" s="166"/>
      <c r="H733" s="167"/>
      <c r="I733" s="204"/>
      <c r="J733" s="205"/>
      <c r="K733" s="204">
        <v>4875.95</v>
      </c>
      <c r="L733" s="205"/>
      <c r="M733" s="51"/>
    </row>
    <row r="734" spans="1:13" x14ac:dyDescent="0.25">
      <c r="A734" s="2"/>
      <c r="B734" s="44">
        <v>343</v>
      </c>
      <c r="C734" s="46"/>
      <c r="D734" s="175" t="s">
        <v>231</v>
      </c>
      <c r="E734" s="176"/>
      <c r="F734" s="176"/>
      <c r="G734" s="176"/>
      <c r="H734" s="177"/>
      <c r="I734" s="231">
        <v>2000</v>
      </c>
      <c r="J734" s="232"/>
      <c r="K734" s="231">
        <f>SUM(K735)</f>
        <v>541.6</v>
      </c>
      <c r="L734" s="232"/>
      <c r="M734" s="66">
        <f t="shared" si="22"/>
        <v>0.27079999999999999</v>
      </c>
    </row>
    <row r="735" spans="1:13" x14ac:dyDescent="0.25">
      <c r="A735" s="2"/>
      <c r="B735" s="26">
        <v>3431</v>
      </c>
      <c r="C735" s="34"/>
      <c r="D735" s="165" t="s">
        <v>231</v>
      </c>
      <c r="E735" s="166"/>
      <c r="F735" s="166"/>
      <c r="G735" s="166"/>
      <c r="H735" s="167"/>
      <c r="I735" s="191"/>
      <c r="J735" s="192"/>
      <c r="K735" s="191">
        <v>541.6</v>
      </c>
      <c r="L735" s="192"/>
      <c r="M735" s="51"/>
    </row>
    <row r="736" spans="1:13" ht="18" customHeight="1" x14ac:dyDescent="0.25">
      <c r="A736" s="2"/>
      <c r="B736" s="187" t="s">
        <v>586</v>
      </c>
      <c r="C736" s="169"/>
      <c r="D736" s="188" t="s">
        <v>585</v>
      </c>
      <c r="E736" s="189"/>
      <c r="F736" s="189"/>
      <c r="G736" s="189"/>
      <c r="H736" s="190"/>
      <c r="I736" s="195">
        <f>I737</f>
        <v>30000</v>
      </c>
      <c r="J736" s="196"/>
      <c r="K736" s="195">
        <f>K737</f>
        <v>0</v>
      </c>
      <c r="L736" s="196"/>
      <c r="M736" s="50">
        <f t="shared" si="22"/>
        <v>0</v>
      </c>
    </row>
    <row r="737" spans="1:13" x14ac:dyDescent="0.25">
      <c r="A737" s="2"/>
      <c r="B737" s="44">
        <v>424</v>
      </c>
      <c r="C737" s="45"/>
      <c r="D737" s="175" t="s">
        <v>600</v>
      </c>
      <c r="E737" s="176"/>
      <c r="F737" s="176"/>
      <c r="G737" s="176"/>
      <c r="H737" s="177"/>
      <c r="I737" s="231">
        <v>30000</v>
      </c>
      <c r="J737" s="232"/>
      <c r="K737" s="231">
        <f>SUM(K738)</f>
        <v>0</v>
      </c>
      <c r="L737" s="232"/>
      <c r="M737" s="66">
        <f t="shared" si="22"/>
        <v>0</v>
      </c>
    </row>
    <row r="738" spans="1:13" x14ac:dyDescent="0.25">
      <c r="A738" s="2"/>
      <c r="B738" s="26">
        <v>4241</v>
      </c>
      <c r="C738" s="3"/>
      <c r="D738" s="165" t="s">
        <v>290</v>
      </c>
      <c r="E738" s="166"/>
      <c r="F738" s="166"/>
      <c r="G738" s="166"/>
      <c r="H738" s="167"/>
      <c r="I738" s="204"/>
      <c r="J738" s="205"/>
      <c r="K738" s="204">
        <v>0</v>
      </c>
      <c r="L738" s="205"/>
      <c r="M738" s="51"/>
    </row>
    <row r="739" spans="1:13" ht="25.5" customHeight="1" x14ac:dyDescent="0.25">
      <c r="A739" s="2"/>
      <c r="B739" s="187" t="s">
        <v>587</v>
      </c>
      <c r="C739" s="169"/>
      <c r="D739" s="188" t="s">
        <v>588</v>
      </c>
      <c r="E739" s="189"/>
      <c r="F739" s="189"/>
      <c r="G739" s="189"/>
      <c r="H739" s="190"/>
      <c r="I739" s="195">
        <f>I740</f>
        <v>1000000</v>
      </c>
      <c r="J739" s="196"/>
      <c r="K739" s="195">
        <f>K740</f>
        <v>0</v>
      </c>
      <c r="L739" s="196"/>
      <c r="M739" s="50">
        <f t="shared" si="22"/>
        <v>0</v>
      </c>
    </row>
    <row r="740" spans="1:13" x14ac:dyDescent="0.25">
      <c r="A740" s="2"/>
      <c r="B740" s="44">
        <v>451</v>
      </c>
      <c r="C740" s="45"/>
      <c r="D740" s="175" t="s">
        <v>239</v>
      </c>
      <c r="E740" s="176"/>
      <c r="F740" s="176"/>
      <c r="G740" s="176"/>
      <c r="H740" s="177"/>
      <c r="I740" s="231">
        <v>1000000</v>
      </c>
      <c r="J740" s="232"/>
      <c r="K740" s="231">
        <f>SUM(K741)</f>
        <v>0</v>
      </c>
      <c r="L740" s="232"/>
      <c r="M740" s="66">
        <f t="shared" si="22"/>
        <v>0</v>
      </c>
    </row>
    <row r="741" spans="1:13" x14ac:dyDescent="0.25">
      <c r="A741" s="2"/>
      <c r="B741" s="26">
        <v>4511</v>
      </c>
      <c r="C741" s="3"/>
      <c r="D741" s="165" t="s">
        <v>589</v>
      </c>
      <c r="E741" s="166"/>
      <c r="F741" s="166"/>
      <c r="G741" s="166"/>
      <c r="H741" s="167"/>
      <c r="I741" s="204"/>
      <c r="J741" s="205"/>
      <c r="K741" s="204">
        <v>0</v>
      </c>
      <c r="L741" s="205"/>
      <c r="M741" s="51"/>
    </row>
    <row r="742" spans="1:13" x14ac:dyDescent="0.25">
      <c r="A742" s="2"/>
      <c r="B742" s="606" t="s">
        <v>593</v>
      </c>
      <c r="C742" s="291"/>
      <c r="D742" s="289" t="s">
        <v>594</v>
      </c>
      <c r="E742" s="290"/>
      <c r="F742" s="290"/>
      <c r="G742" s="290"/>
      <c r="H742" s="291"/>
      <c r="I742" s="299">
        <f>I743</f>
        <v>5000</v>
      </c>
      <c r="J742" s="300"/>
      <c r="K742" s="299">
        <f>K743</f>
        <v>2500</v>
      </c>
      <c r="L742" s="300"/>
      <c r="M742" s="120"/>
    </row>
    <row r="743" spans="1:13" x14ac:dyDescent="0.25">
      <c r="A743" s="2"/>
      <c r="B743" s="307" t="s">
        <v>490</v>
      </c>
      <c r="C743" s="200"/>
      <c r="D743" s="201" t="s">
        <v>491</v>
      </c>
      <c r="E743" s="199"/>
      <c r="F743" s="199"/>
      <c r="G743" s="199"/>
      <c r="H743" s="200"/>
      <c r="I743" s="202">
        <f>I744</f>
        <v>5000</v>
      </c>
      <c r="J743" s="203"/>
      <c r="K743" s="202">
        <f>K744</f>
        <v>2500</v>
      </c>
      <c r="L743" s="203"/>
      <c r="M743" s="49">
        <f t="shared" si="22"/>
        <v>0.5</v>
      </c>
    </row>
    <row r="744" spans="1:13" x14ac:dyDescent="0.25">
      <c r="A744" s="2"/>
      <c r="B744" s="209" t="s">
        <v>492</v>
      </c>
      <c r="C744" s="172"/>
      <c r="D744" s="170" t="s">
        <v>493</v>
      </c>
      <c r="E744" s="171"/>
      <c r="F744" s="171"/>
      <c r="G744" s="171"/>
      <c r="H744" s="172"/>
      <c r="I744" s="173">
        <f>I745</f>
        <v>5000</v>
      </c>
      <c r="J744" s="174"/>
      <c r="K744" s="173">
        <f>K745</f>
        <v>2500</v>
      </c>
      <c r="L744" s="174"/>
      <c r="M744" s="50">
        <f t="shared" si="22"/>
        <v>0.5</v>
      </c>
    </row>
    <row r="745" spans="1:13" x14ac:dyDescent="0.25">
      <c r="A745" s="2"/>
      <c r="B745" s="44">
        <v>323</v>
      </c>
      <c r="C745" s="45"/>
      <c r="D745" s="175" t="s">
        <v>228</v>
      </c>
      <c r="E745" s="176"/>
      <c r="F745" s="176"/>
      <c r="G745" s="176"/>
      <c r="H745" s="177"/>
      <c r="I745" s="197">
        <v>5000</v>
      </c>
      <c r="J745" s="198"/>
      <c r="K745" s="197">
        <f>SUM(K746)</f>
        <v>2500</v>
      </c>
      <c r="L745" s="198"/>
      <c r="M745" s="66">
        <f t="shared" si="22"/>
        <v>0.5</v>
      </c>
    </row>
    <row r="746" spans="1:13" x14ac:dyDescent="0.25">
      <c r="A746" s="2"/>
      <c r="B746" s="26">
        <v>3239</v>
      </c>
      <c r="C746" s="3"/>
      <c r="D746" s="165" t="s">
        <v>494</v>
      </c>
      <c r="E746" s="166"/>
      <c r="F746" s="166"/>
      <c r="G746" s="166"/>
      <c r="H746" s="167"/>
      <c r="I746" s="191"/>
      <c r="J746" s="192"/>
      <c r="K746" s="191">
        <v>2500</v>
      </c>
      <c r="L746" s="192"/>
      <c r="M746" s="51"/>
    </row>
    <row r="747" spans="1:13" x14ac:dyDescent="0.25">
      <c r="A747" s="2"/>
      <c r="B747" s="282" t="s">
        <v>495</v>
      </c>
      <c r="C747" s="283"/>
      <c r="D747" s="284" t="s">
        <v>204</v>
      </c>
      <c r="E747" s="282"/>
      <c r="F747" s="282"/>
      <c r="G747" s="282"/>
      <c r="H747" s="283"/>
      <c r="I747" s="273">
        <f>I748</f>
        <v>310000</v>
      </c>
      <c r="J747" s="274"/>
      <c r="K747" s="273">
        <f>K748</f>
        <v>74069.13</v>
      </c>
      <c r="L747" s="274"/>
      <c r="M747" s="98">
        <f t="shared" si="22"/>
        <v>0.23893267741935487</v>
      </c>
    </row>
    <row r="748" spans="1:13" x14ac:dyDescent="0.25">
      <c r="A748" s="2"/>
      <c r="B748" s="199" t="s">
        <v>461</v>
      </c>
      <c r="C748" s="200"/>
      <c r="D748" s="201" t="s">
        <v>291</v>
      </c>
      <c r="E748" s="199"/>
      <c r="F748" s="199"/>
      <c r="G748" s="199"/>
      <c r="H748" s="200"/>
      <c r="I748" s="285">
        <f>I749</f>
        <v>310000</v>
      </c>
      <c r="J748" s="286"/>
      <c r="K748" s="285">
        <f>K749</f>
        <v>74069.13</v>
      </c>
      <c r="L748" s="286"/>
      <c r="M748" s="49">
        <f t="shared" si="22"/>
        <v>0.23893267741935487</v>
      </c>
    </row>
    <row r="749" spans="1:13" x14ac:dyDescent="0.25">
      <c r="A749" s="2"/>
      <c r="B749" s="187" t="s">
        <v>462</v>
      </c>
      <c r="C749" s="169"/>
      <c r="D749" s="188" t="s">
        <v>291</v>
      </c>
      <c r="E749" s="189"/>
      <c r="F749" s="189"/>
      <c r="G749" s="189"/>
      <c r="H749" s="190"/>
      <c r="I749" s="193">
        <f>I750+I752</f>
        <v>310000</v>
      </c>
      <c r="J749" s="194"/>
      <c r="K749" s="193">
        <f>K750+K752</f>
        <v>74069.13</v>
      </c>
      <c r="L749" s="194"/>
      <c r="M749" s="50">
        <f t="shared" si="22"/>
        <v>0.23893267741935487</v>
      </c>
    </row>
    <row r="750" spans="1:13" x14ac:dyDescent="0.25">
      <c r="A750" s="2"/>
      <c r="B750" s="44">
        <v>322</v>
      </c>
      <c r="C750" s="45"/>
      <c r="D750" s="175" t="s">
        <v>216</v>
      </c>
      <c r="E750" s="176"/>
      <c r="F750" s="176"/>
      <c r="G750" s="176"/>
      <c r="H750" s="177"/>
      <c r="I750" s="233">
        <v>130000</v>
      </c>
      <c r="J750" s="234"/>
      <c r="K750" s="233">
        <f>SUM(K751)</f>
        <v>61610.37</v>
      </c>
      <c r="L750" s="234"/>
      <c r="M750" s="66">
        <f t="shared" si="22"/>
        <v>0.47392592307692311</v>
      </c>
    </row>
    <row r="751" spans="1:13" x14ac:dyDescent="0.25">
      <c r="A751" s="2"/>
      <c r="B751" s="26">
        <v>3223</v>
      </c>
      <c r="C751" s="3"/>
      <c r="D751" s="165" t="s">
        <v>220</v>
      </c>
      <c r="E751" s="166"/>
      <c r="F751" s="166"/>
      <c r="G751" s="166"/>
      <c r="H751" s="167"/>
      <c r="I751" s="204"/>
      <c r="J751" s="205"/>
      <c r="K751" s="204">
        <v>61610.37</v>
      </c>
      <c r="L751" s="205"/>
      <c r="M751" s="51"/>
    </row>
    <row r="752" spans="1:13" x14ac:dyDescent="0.25">
      <c r="A752" s="2"/>
      <c r="B752" s="44">
        <v>381</v>
      </c>
      <c r="C752" s="46"/>
      <c r="D752" s="175" t="s">
        <v>50</v>
      </c>
      <c r="E752" s="176"/>
      <c r="F752" s="176"/>
      <c r="G752" s="176"/>
      <c r="H752" s="177"/>
      <c r="I752" s="231">
        <v>180000</v>
      </c>
      <c r="J752" s="232"/>
      <c r="K752" s="231">
        <f>SUM(K753)</f>
        <v>12458.76</v>
      </c>
      <c r="L752" s="232"/>
      <c r="M752" s="51">
        <f t="shared" si="22"/>
        <v>6.9215333333333337E-2</v>
      </c>
    </row>
    <row r="753" spans="1:16" x14ac:dyDescent="0.25">
      <c r="A753" s="2"/>
      <c r="B753" s="26">
        <v>3811</v>
      </c>
      <c r="C753" s="34"/>
      <c r="D753" s="165" t="s">
        <v>314</v>
      </c>
      <c r="E753" s="166"/>
      <c r="F753" s="166"/>
      <c r="G753" s="166"/>
      <c r="H753" s="167"/>
      <c r="I753" s="204"/>
      <c r="J753" s="205"/>
      <c r="K753" s="204">
        <v>12458.76</v>
      </c>
      <c r="L753" s="205"/>
      <c r="M753" s="42"/>
    </row>
    <row r="754" spans="1:16" ht="15.75" thickBot="1" x14ac:dyDescent="0.3">
      <c r="A754" s="2"/>
      <c r="B754" s="275" t="s">
        <v>120</v>
      </c>
      <c r="C754" s="276"/>
      <c r="D754" s="276"/>
      <c r="E754" s="276"/>
      <c r="F754" s="276"/>
      <c r="G754" s="276"/>
      <c r="H754" s="277"/>
      <c r="I754" s="278">
        <f>I350+I367+I673+I717+I747</f>
        <v>21011000</v>
      </c>
      <c r="J754" s="279"/>
      <c r="K754" s="278">
        <f>K350+K367+K673+K717+K747</f>
        <v>4517501</v>
      </c>
      <c r="L754" s="279"/>
      <c r="M754" s="52">
        <f t="shared" si="22"/>
        <v>0.21500647279996193</v>
      </c>
      <c r="P754" s="68"/>
    </row>
    <row r="755" spans="1:16" x14ac:dyDescent="0.25">
      <c r="J755" s="6"/>
      <c r="K755" s="6"/>
    </row>
    <row r="756" spans="1:16" ht="21" customHeight="1" x14ac:dyDescent="0.25">
      <c r="B756" s="272" t="s">
        <v>331</v>
      </c>
      <c r="C756" s="272"/>
      <c r="D756" s="272"/>
      <c r="E756" s="272"/>
      <c r="F756" s="272"/>
      <c r="G756" s="272"/>
      <c r="H756" s="272"/>
      <c r="I756" s="272"/>
      <c r="J756" s="272"/>
      <c r="K756" s="272"/>
      <c r="L756" s="272"/>
      <c r="M756" s="272"/>
      <c r="N756" s="79"/>
    </row>
    <row r="757" spans="1:16" ht="18" customHeight="1" x14ac:dyDescent="0.25"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77"/>
    </row>
    <row r="758" spans="1:16" x14ac:dyDescent="0.25">
      <c r="B758" s="142" t="s">
        <v>330</v>
      </c>
      <c r="C758" s="142"/>
      <c r="D758" s="142"/>
      <c r="E758" s="142"/>
      <c r="F758" s="142"/>
      <c r="G758" s="142"/>
      <c r="H758" s="142"/>
      <c r="I758" s="142"/>
      <c r="J758" s="142"/>
      <c r="K758" s="142"/>
      <c r="L758" s="142"/>
      <c r="M758" s="142"/>
    </row>
    <row r="759" spans="1:16" ht="51.75" customHeight="1" x14ac:dyDescent="0.25">
      <c r="B759" s="270" t="s">
        <v>329</v>
      </c>
      <c r="C759" s="270"/>
      <c r="D759" s="270"/>
      <c r="E759" s="270"/>
      <c r="F759" s="270"/>
      <c r="G759" s="270"/>
      <c r="H759" s="270"/>
      <c r="I759" s="270"/>
      <c r="J759" s="270"/>
      <c r="K759" s="270"/>
      <c r="L759" s="270"/>
      <c r="M759" s="270"/>
      <c r="N759" s="1"/>
    </row>
    <row r="760" spans="1:16" ht="37.5" customHeight="1" x14ac:dyDescent="0.25">
      <c r="B760" s="270" t="s">
        <v>669</v>
      </c>
      <c r="C760" s="270"/>
      <c r="D760" s="270"/>
      <c r="E760" s="270"/>
      <c r="F760" s="270"/>
      <c r="G760" s="270"/>
      <c r="H760" s="270"/>
      <c r="I760" s="270"/>
      <c r="J760" s="270"/>
      <c r="K760" s="270"/>
      <c r="L760" s="270"/>
      <c r="M760" s="270"/>
      <c r="N760" s="80"/>
    </row>
    <row r="761" spans="1:16" ht="15.75" customHeight="1" x14ac:dyDescent="0.25">
      <c r="B761" s="262" t="s">
        <v>601</v>
      </c>
      <c r="C761" s="262"/>
      <c r="D761" s="262"/>
      <c r="E761" s="142"/>
      <c r="F761" s="142"/>
      <c r="G761" s="142"/>
      <c r="H761" s="142"/>
      <c r="I761" s="142"/>
      <c r="J761" s="142"/>
      <c r="K761" s="142"/>
      <c r="L761" s="142"/>
      <c r="M761" s="142"/>
    </row>
    <row r="762" spans="1:16" ht="33" customHeight="1" x14ac:dyDescent="0.25">
      <c r="B762" s="270" t="s">
        <v>670</v>
      </c>
      <c r="C762" s="270"/>
      <c r="D762" s="270"/>
      <c r="E762" s="270"/>
      <c r="F762" s="270"/>
      <c r="G762" s="270"/>
      <c r="H762" s="270"/>
      <c r="I762" s="270"/>
      <c r="J762" s="270"/>
      <c r="K762" s="270"/>
      <c r="L762" s="270"/>
      <c r="M762" s="270"/>
    </row>
    <row r="763" spans="1:16" ht="18" customHeight="1" x14ac:dyDescent="0.25">
      <c r="B763" s="262" t="s">
        <v>602</v>
      </c>
      <c r="C763" s="262"/>
      <c r="D763" s="262"/>
      <c r="E763" s="262"/>
      <c r="F763" s="262"/>
      <c r="G763" s="262"/>
      <c r="H763" s="262"/>
      <c r="I763" s="262"/>
      <c r="J763" s="262"/>
      <c r="K763" s="262"/>
      <c r="L763" s="262"/>
      <c r="M763" s="262"/>
      <c r="N763" s="4"/>
    </row>
    <row r="764" spans="1:16" ht="62.25" customHeight="1" x14ac:dyDescent="0.25">
      <c r="B764" s="270" t="s">
        <v>671</v>
      </c>
      <c r="C764" s="270"/>
      <c r="D764" s="270"/>
      <c r="E764" s="270"/>
      <c r="F764" s="270"/>
      <c r="G764" s="270"/>
      <c r="H764" s="270"/>
      <c r="I764" s="270"/>
      <c r="J764" s="270"/>
      <c r="K764" s="270"/>
      <c r="L764" s="270"/>
      <c r="M764" s="270"/>
      <c r="N764" s="1"/>
    </row>
    <row r="765" spans="1:16" ht="24.75" customHeight="1" x14ac:dyDescent="0.25">
      <c r="B765" s="271" t="s">
        <v>332</v>
      </c>
      <c r="C765" s="271"/>
      <c r="D765" s="271"/>
      <c r="E765" s="271"/>
      <c r="F765" s="271"/>
      <c r="G765" s="271"/>
      <c r="H765" s="271"/>
      <c r="I765" s="271"/>
      <c r="J765" s="271"/>
      <c r="K765" s="271"/>
      <c r="L765" s="271"/>
      <c r="M765" s="271"/>
      <c r="N765" s="78"/>
    </row>
    <row r="766" spans="1:16" ht="21.75" customHeight="1" x14ac:dyDescent="0.25">
      <c r="B766" s="265" t="s">
        <v>672</v>
      </c>
      <c r="C766" s="265"/>
      <c r="D766" s="265"/>
      <c r="E766" s="265"/>
      <c r="F766" s="265"/>
      <c r="G766" s="265"/>
      <c r="H766" s="265"/>
      <c r="I766" s="265"/>
      <c r="J766" s="265"/>
      <c r="K766" s="265"/>
      <c r="L766" s="265"/>
      <c r="M766" s="265"/>
    </row>
    <row r="767" spans="1:16" x14ac:dyDescent="0.25">
      <c r="B767" s="270"/>
      <c r="C767" s="270"/>
      <c r="D767" s="270"/>
      <c r="E767" s="270"/>
      <c r="F767" s="270"/>
      <c r="G767" s="270"/>
      <c r="H767" s="270"/>
      <c r="I767" s="270"/>
      <c r="J767" s="270"/>
      <c r="K767" s="270"/>
      <c r="L767" s="270"/>
      <c r="M767" s="270"/>
    </row>
    <row r="768" spans="1:16" ht="21" customHeight="1" x14ac:dyDescent="0.25">
      <c r="B768" s="576" t="s">
        <v>675</v>
      </c>
      <c r="C768" s="576"/>
      <c r="D768" s="576"/>
      <c r="E768" s="576"/>
      <c r="F768" s="576"/>
      <c r="G768" s="576"/>
      <c r="H768" s="576"/>
      <c r="I768" s="576"/>
      <c r="J768" s="576"/>
      <c r="K768" s="576"/>
      <c r="L768" s="576"/>
      <c r="M768" s="576"/>
    </row>
    <row r="769" spans="2:13" ht="16.5" customHeight="1" x14ac:dyDescent="0.25">
      <c r="B769" s="143"/>
      <c r="C769" s="142"/>
      <c r="D769" s="142"/>
      <c r="E769" s="142"/>
      <c r="F769" s="142"/>
      <c r="G769" s="142"/>
      <c r="H769" s="142"/>
      <c r="I769" s="142"/>
      <c r="J769" s="142"/>
      <c r="K769" s="142"/>
      <c r="L769" s="142"/>
      <c r="M769" s="142"/>
    </row>
    <row r="770" spans="2:13" ht="33" customHeight="1" x14ac:dyDescent="0.25">
      <c r="B770" s="591" t="s">
        <v>676</v>
      </c>
      <c r="C770" s="591"/>
      <c r="D770" s="591"/>
      <c r="E770" s="591"/>
      <c r="F770" s="591"/>
      <c r="G770" s="591"/>
      <c r="H770" s="591"/>
      <c r="I770" s="591"/>
      <c r="J770" s="591"/>
      <c r="K770" s="591"/>
      <c r="L770" s="591"/>
      <c r="M770" s="591"/>
    </row>
    <row r="771" spans="2:13" ht="16.5" customHeight="1" x14ac:dyDescent="0.25">
      <c r="B771" s="143"/>
      <c r="C771" s="142"/>
      <c r="D771" s="142"/>
      <c r="E771" s="142"/>
      <c r="F771" s="142"/>
      <c r="G771" s="142"/>
      <c r="H771" s="142"/>
      <c r="I771" s="142"/>
      <c r="J771" s="142"/>
      <c r="K771" s="142"/>
      <c r="L771" s="142"/>
      <c r="M771" s="142"/>
    </row>
    <row r="772" spans="2:13" ht="20.25" customHeight="1" x14ac:dyDescent="0.25">
      <c r="B772" s="576" t="s">
        <v>673</v>
      </c>
      <c r="C772" s="576"/>
      <c r="D772" s="576"/>
      <c r="E772" s="576"/>
      <c r="F772" s="576"/>
      <c r="G772" s="576"/>
      <c r="H772" s="576"/>
      <c r="I772" s="576"/>
      <c r="J772" s="576"/>
      <c r="K772" s="576"/>
      <c r="L772" s="576"/>
      <c r="M772" s="576"/>
    </row>
    <row r="773" spans="2:13" ht="18.75" customHeight="1" x14ac:dyDescent="0.25">
      <c r="B773" s="270"/>
      <c r="C773" s="270"/>
      <c r="D773" s="270"/>
      <c r="E773" s="270"/>
      <c r="F773" s="270"/>
      <c r="G773" s="270"/>
      <c r="H773" s="270"/>
      <c r="I773" s="270"/>
      <c r="J773" s="270"/>
      <c r="K773" s="270"/>
      <c r="L773" s="270"/>
      <c r="M773" s="270"/>
    </row>
    <row r="774" spans="2:13" ht="28.5" customHeight="1" x14ac:dyDescent="0.25">
      <c r="B774" s="607" t="s">
        <v>674</v>
      </c>
      <c r="C774" s="607"/>
      <c r="D774" s="607"/>
      <c r="E774" s="607"/>
      <c r="F774" s="607"/>
      <c r="G774" s="607"/>
      <c r="H774" s="607"/>
      <c r="I774" s="607"/>
      <c r="J774" s="607"/>
      <c r="K774" s="607"/>
      <c r="L774" s="607"/>
      <c r="M774" s="607"/>
    </row>
    <row r="775" spans="2:13" ht="15.75" x14ac:dyDescent="0.25">
      <c r="B775" s="144"/>
      <c r="C775" s="142"/>
      <c r="D775" s="142"/>
      <c r="E775" s="142"/>
      <c r="F775" s="142"/>
      <c r="G775" s="142"/>
      <c r="H775" s="142"/>
      <c r="I775" s="142"/>
      <c r="J775" s="142"/>
      <c r="K775" s="142"/>
      <c r="L775" s="142"/>
      <c r="M775" s="142"/>
    </row>
    <row r="776" spans="2:13" ht="12.75" customHeight="1" x14ac:dyDescent="0.25">
      <c r="B776" s="264" t="s">
        <v>333</v>
      </c>
      <c r="C776" s="264"/>
      <c r="D776" s="264"/>
      <c r="E776" s="264"/>
      <c r="F776" s="264"/>
      <c r="G776" s="264"/>
      <c r="H776" s="264"/>
      <c r="I776" s="264"/>
      <c r="J776" s="264"/>
      <c r="K776" s="264"/>
      <c r="L776" s="264"/>
      <c r="M776" s="264"/>
    </row>
    <row r="777" spans="2:13" ht="8.25" customHeight="1" x14ac:dyDescent="0.25">
      <c r="B777" s="144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42"/>
    </row>
    <row r="778" spans="2:13" ht="30.75" customHeight="1" x14ac:dyDescent="0.25">
      <c r="B778" s="265" t="s">
        <v>345</v>
      </c>
      <c r="C778" s="265"/>
      <c r="D778" s="265"/>
      <c r="E778" s="265"/>
      <c r="F778" s="265"/>
      <c r="G778" s="265"/>
      <c r="H778" s="265"/>
      <c r="I778" s="265"/>
      <c r="J778" s="265"/>
      <c r="K778" s="265"/>
      <c r="L778" s="265"/>
      <c r="M778" s="265"/>
    </row>
    <row r="779" spans="2:13" x14ac:dyDescent="0.25">
      <c r="B779" s="142"/>
      <c r="C779" s="142"/>
      <c r="D779" s="142"/>
      <c r="E779" s="142"/>
      <c r="F779" s="142"/>
      <c r="G779" s="142"/>
      <c r="H779" s="142"/>
      <c r="I779" s="142"/>
      <c r="J779" s="142"/>
      <c r="K779" s="142"/>
      <c r="L779" s="142"/>
      <c r="M779" s="142"/>
    </row>
    <row r="780" spans="2:13" x14ac:dyDescent="0.25">
      <c r="B780" s="262" t="s">
        <v>679</v>
      </c>
      <c r="C780" s="262"/>
      <c r="D780" s="262"/>
      <c r="E780" s="142"/>
      <c r="F780" s="142"/>
      <c r="G780" s="142"/>
      <c r="H780" s="142"/>
      <c r="I780" s="142"/>
      <c r="J780" s="142"/>
      <c r="K780" s="142"/>
      <c r="L780" s="142"/>
      <c r="M780" s="142"/>
    </row>
    <row r="781" spans="2:13" x14ac:dyDescent="0.25">
      <c r="B781" s="262" t="s">
        <v>680</v>
      </c>
      <c r="C781" s="262"/>
      <c r="D781" s="262"/>
      <c r="E781" s="142"/>
      <c r="F781" s="142"/>
      <c r="G781" s="142"/>
      <c r="H781" s="142"/>
      <c r="I781" s="142"/>
      <c r="J781" s="142"/>
      <c r="K781" s="142"/>
      <c r="L781" s="142"/>
      <c r="M781" s="142"/>
    </row>
    <row r="782" spans="2:13" x14ac:dyDescent="0.25">
      <c r="B782" s="263" t="s">
        <v>681</v>
      </c>
      <c r="C782" s="263"/>
      <c r="D782" s="263"/>
    </row>
    <row r="785" spans="8:11" x14ac:dyDescent="0.25">
      <c r="H785" s="249" t="s">
        <v>605</v>
      </c>
      <c r="I785" s="249"/>
      <c r="J785" s="249"/>
      <c r="K785" s="249"/>
    </row>
    <row r="786" spans="8:11" x14ac:dyDescent="0.25">
      <c r="H786" s="249" t="s">
        <v>606</v>
      </c>
      <c r="I786" s="249"/>
      <c r="J786" s="249"/>
      <c r="K786" s="249"/>
    </row>
  </sheetData>
  <mergeCells count="2518">
    <mergeCell ref="I316:J316"/>
    <mergeCell ref="K316:L316"/>
    <mergeCell ref="I315:J315"/>
    <mergeCell ref="K315:L315"/>
    <mergeCell ref="I318:J318"/>
    <mergeCell ref="K318:L318"/>
    <mergeCell ref="I319:J319"/>
    <mergeCell ref="K319:L319"/>
    <mergeCell ref="I320:J320"/>
    <mergeCell ref="K320:L320"/>
    <mergeCell ref="E315:H315"/>
    <mergeCell ref="E316:H316"/>
    <mergeCell ref="E318:H318"/>
    <mergeCell ref="E319:H319"/>
    <mergeCell ref="I405:J405"/>
    <mergeCell ref="J81:K81"/>
    <mergeCell ref="J82:K82"/>
    <mergeCell ref="J83:K83"/>
    <mergeCell ref="J84:K84"/>
    <mergeCell ref="J104:K104"/>
    <mergeCell ref="J105:K105"/>
    <mergeCell ref="J106:K106"/>
    <mergeCell ref="J107:K107"/>
    <mergeCell ref="J108:K108"/>
    <mergeCell ref="C100:E100"/>
    <mergeCell ref="C101:E101"/>
    <mergeCell ref="H100:I100"/>
    <mergeCell ref="H101:I101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154:K154"/>
    <mergeCell ref="C157:E157"/>
    <mergeCell ref="F157:G157"/>
    <mergeCell ref="H157:I157"/>
    <mergeCell ref="C264:E264"/>
    <mergeCell ref="F264:G264"/>
    <mergeCell ref="H264:I264"/>
    <mergeCell ref="B419:C419"/>
    <mergeCell ref="D419:H419"/>
    <mergeCell ref="I419:J419"/>
    <mergeCell ref="K419:L419"/>
    <mergeCell ref="B393:C393"/>
    <mergeCell ref="J264:K264"/>
    <mergeCell ref="B360:C360"/>
    <mergeCell ref="D360:H360"/>
    <mergeCell ref="I360:J360"/>
    <mergeCell ref="K360:L360"/>
    <mergeCell ref="C159:E159"/>
    <mergeCell ref="F159:G159"/>
    <mergeCell ref="H159:I159"/>
    <mergeCell ref="J159:K159"/>
    <mergeCell ref="H165:I165"/>
    <mergeCell ref="J165:K165"/>
    <mergeCell ref="C170:E170"/>
    <mergeCell ref="F170:G170"/>
    <mergeCell ref="D421:H421"/>
    <mergeCell ref="I421:J421"/>
    <mergeCell ref="K421:L421"/>
    <mergeCell ref="D392:H392"/>
    <mergeCell ref="I392:J392"/>
    <mergeCell ref="K392:L392"/>
    <mergeCell ref="I400:J400"/>
    <mergeCell ref="I401:J401"/>
    <mergeCell ref="I407:J407"/>
    <mergeCell ref="K404:L404"/>
    <mergeCell ref="D398:H398"/>
    <mergeCell ref="I398:J398"/>
    <mergeCell ref="K398:L398"/>
    <mergeCell ref="D396:H396"/>
    <mergeCell ref="I396:J396"/>
    <mergeCell ref="K396:L396"/>
    <mergeCell ref="D397:H397"/>
    <mergeCell ref="I397:J397"/>
    <mergeCell ref="K397:L397"/>
    <mergeCell ref="D399:H399"/>
    <mergeCell ref="I399:J399"/>
    <mergeCell ref="K399:L399"/>
    <mergeCell ref="D393:H393"/>
    <mergeCell ref="I393:J393"/>
    <mergeCell ref="K402:L402"/>
    <mergeCell ref="D400:H400"/>
    <mergeCell ref="D401:H401"/>
    <mergeCell ref="K405:L405"/>
    <mergeCell ref="K406:L406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8:K78"/>
    <mergeCell ref="J79:K79"/>
    <mergeCell ref="J80:K80"/>
    <mergeCell ref="B774:M774"/>
    <mergeCell ref="B773:M773"/>
    <mergeCell ref="B767:M767"/>
    <mergeCell ref="B761:D761"/>
    <mergeCell ref="B762:M762"/>
    <mergeCell ref="B763:M763"/>
    <mergeCell ref="B764:M764"/>
    <mergeCell ref="B297:H297"/>
    <mergeCell ref="B742:C742"/>
    <mergeCell ref="D742:H742"/>
    <mergeCell ref="I742:J742"/>
    <mergeCell ref="K742:L742"/>
    <mergeCell ref="B718:C718"/>
    <mergeCell ref="D718:H718"/>
    <mergeCell ref="I718:J718"/>
    <mergeCell ref="K718:L718"/>
    <mergeCell ref="D727:H727"/>
    <mergeCell ref="I727:J727"/>
    <mergeCell ref="K727:L727"/>
    <mergeCell ref="D728:H728"/>
    <mergeCell ref="I728:J728"/>
    <mergeCell ref="K728:L728"/>
    <mergeCell ref="K694:L694"/>
    <mergeCell ref="B695:C695"/>
    <mergeCell ref="D695:H695"/>
    <mergeCell ref="I695:J695"/>
    <mergeCell ref="K695:L695"/>
    <mergeCell ref="D696:H696"/>
    <mergeCell ref="D420:H420"/>
    <mergeCell ref="D709:H709"/>
    <mergeCell ref="I709:J709"/>
    <mergeCell ref="K709:L709"/>
    <mergeCell ref="B712:C712"/>
    <mergeCell ref="D712:H712"/>
    <mergeCell ref="I712:J712"/>
    <mergeCell ref="K712:L712"/>
    <mergeCell ref="D551:H551"/>
    <mergeCell ref="I551:J551"/>
    <mergeCell ref="K551:L551"/>
    <mergeCell ref="B552:C552"/>
    <mergeCell ref="D552:H552"/>
    <mergeCell ref="I552:J552"/>
    <mergeCell ref="K552:L552"/>
    <mergeCell ref="D553:H553"/>
    <mergeCell ref="I553:J553"/>
    <mergeCell ref="K553:L553"/>
    <mergeCell ref="D554:H554"/>
    <mergeCell ref="I554:J554"/>
    <mergeCell ref="K554:L554"/>
    <mergeCell ref="B692:C692"/>
    <mergeCell ref="D692:H692"/>
    <mergeCell ref="I692:J692"/>
    <mergeCell ref="K692:L692"/>
    <mergeCell ref="D683:H683"/>
    <mergeCell ref="I683:J683"/>
    <mergeCell ref="K683:L683"/>
    <mergeCell ref="D684:H684"/>
    <mergeCell ref="B645:C645"/>
    <mergeCell ref="B662:C662"/>
    <mergeCell ref="B674:C674"/>
    <mergeCell ref="B546:C546"/>
    <mergeCell ref="D546:H546"/>
    <mergeCell ref="I546:J546"/>
    <mergeCell ref="K546:L546"/>
    <mergeCell ref="I547:J547"/>
    <mergeCell ref="K547:L547"/>
    <mergeCell ref="D547:H547"/>
    <mergeCell ref="D548:H548"/>
    <mergeCell ref="D549:H549"/>
    <mergeCell ref="I548:J548"/>
    <mergeCell ref="K548:L548"/>
    <mergeCell ref="B549:C549"/>
    <mergeCell ref="I549:J549"/>
    <mergeCell ref="K549:L549"/>
    <mergeCell ref="D550:H550"/>
    <mergeCell ref="I550:J550"/>
    <mergeCell ref="K550:L550"/>
    <mergeCell ref="K673:L673"/>
    <mergeCell ref="B639:C639"/>
    <mergeCell ref="D639:H639"/>
    <mergeCell ref="I639:J639"/>
    <mergeCell ref="K639:L639"/>
    <mergeCell ref="B636:C636"/>
    <mergeCell ref="D636:H636"/>
    <mergeCell ref="K656:L656"/>
    <mergeCell ref="D653:H653"/>
    <mergeCell ref="I644:J644"/>
    <mergeCell ref="K644:L644"/>
    <mergeCell ref="D648:H648"/>
    <mergeCell ref="I648:J648"/>
    <mergeCell ref="I653:J653"/>
    <mergeCell ref="D667:H667"/>
    <mergeCell ref="C173:E173"/>
    <mergeCell ref="F173:G173"/>
    <mergeCell ref="H173:I173"/>
    <mergeCell ref="J173:K173"/>
    <mergeCell ref="C162:E162"/>
    <mergeCell ref="F162:G162"/>
    <mergeCell ref="H162:I162"/>
    <mergeCell ref="J162:K162"/>
    <mergeCell ref="C163:E163"/>
    <mergeCell ref="F163:G163"/>
    <mergeCell ref="H163:I163"/>
    <mergeCell ref="J163:K163"/>
    <mergeCell ref="B545:C545"/>
    <mergeCell ref="D545:H545"/>
    <mergeCell ref="I545:J545"/>
    <mergeCell ref="K545:L545"/>
    <mergeCell ref="D543:H543"/>
    <mergeCell ref="I543:J543"/>
    <mergeCell ref="K543:L543"/>
    <mergeCell ref="K526:L526"/>
    <mergeCell ref="I667:J667"/>
    <mergeCell ref="K667:L667"/>
    <mergeCell ref="D644:H644"/>
    <mergeCell ref="C167:E167"/>
    <mergeCell ref="F167:G167"/>
    <mergeCell ref="H167:I167"/>
    <mergeCell ref="J167:K167"/>
    <mergeCell ref="C165:E165"/>
    <mergeCell ref="F165:G165"/>
    <mergeCell ref="I420:J420"/>
    <mergeCell ref="K420:L420"/>
    <mergeCell ref="C161:E161"/>
    <mergeCell ref="F161:G161"/>
    <mergeCell ref="H161:I161"/>
    <mergeCell ref="J161:K161"/>
    <mergeCell ref="C160:E160"/>
    <mergeCell ref="F160:G160"/>
    <mergeCell ref="H160:I160"/>
    <mergeCell ref="J160:K160"/>
    <mergeCell ref="J157:K157"/>
    <mergeCell ref="C129:E129"/>
    <mergeCell ref="F129:G129"/>
    <mergeCell ref="H129:I129"/>
    <mergeCell ref="J129:K129"/>
    <mergeCell ref="C136:E136"/>
    <mergeCell ref="F136:G136"/>
    <mergeCell ref="H136:I136"/>
    <mergeCell ref="J136:K136"/>
    <mergeCell ref="C132:E132"/>
    <mergeCell ref="F132:G132"/>
    <mergeCell ref="H132:I132"/>
    <mergeCell ref="J132:K132"/>
    <mergeCell ref="C133:E133"/>
    <mergeCell ref="F133:G133"/>
    <mergeCell ref="H133:I133"/>
    <mergeCell ref="J133:K133"/>
    <mergeCell ref="C130:E130"/>
    <mergeCell ref="F130:G130"/>
    <mergeCell ref="H130:I130"/>
    <mergeCell ref="H131:I131"/>
    <mergeCell ref="J131:K131"/>
    <mergeCell ref="J130:K130"/>
    <mergeCell ref="C131:E131"/>
    <mergeCell ref="F131:G131"/>
    <mergeCell ref="H147:I147"/>
    <mergeCell ref="J147:K147"/>
    <mergeCell ref="C149:E149"/>
    <mergeCell ref="F149:G149"/>
    <mergeCell ref="H149:I149"/>
    <mergeCell ref="J149:K149"/>
    <mergeCell ref="C144:E144"/>
    <mergeCell ref="F96:G96"/>
    <mergeCell ref="C105:E105"/>
    <mergeCell ref="H105:I105"/>
    <mergeCell ref="C78:E78"/>
    <mergeCell ref="H78:I78"/>
    <mergeCell ref="F78:G78"/>
    <mergeCell ref="C84:E84"/>
    <mergeCell ref="H84:I84"/>
    <mergeCell ref="F84:G84"/>
    <mergeCell ref="C82:E82"/>
    <mergeCell ref="H119:I119"/>
    <mergeCell ref="J119:K119"/>
    <mergeCell ref="C121:E121"/>
    <mergeCell ref="F121:G121"/>
    <mergeCell ref="H121:I121"/>
    <mergeCell ref="J121:K121"/>
    <mergeCell ref="J98:K98"/>
    <mergeCell ref="J99:K99"/>
    <mergeCell ref="J102:K102"/>
    <mergeCell ref="J103:K103"/>
    <mergeCell ref="C89:E89"/>
    <mergeCell ref="H89:I89"/>
    <mergeCell ref="C85:E85"/>
    <mergeCell ref="H118:I118"/>
    <mergeCell ref="J118:K118"/>
    <mergeCell ref="C107:E107"/>
    <mergeCell ref="H107:I107"/>
    <mergeCell ref="J100:K100"/>
    <mergeCell ref="J101:K101"/>
    <mergeCell ref="J85:K85"/>
    <mergeCell ref="J86:K86"/>
    <mergeCell ref="C69:E69"/>
    <mergeCell ref="H69:I69"/>
    <mergeCell ref="F69:G69"/>
    <mergeCell ref="C61:E61"/>
    <mergeCell ref="H61:I61"/>
    <mergeCell ref="F61:G61"/>
    <mergeCell ref="C62:E62"/>
    <mergeCell ref="H62:I62"/>
    <mergeCell ref="F62:G62"/>
    <mergeCell ref="C77:E77"/>
    <mergeCell ref="H77:I77"/>
    <mergeCell ref="F77:G77"/>
    <mergeCell ref="C76:E76"/>
    <mergeCell ref="H76:I76"/>
    <mergeCell ref="F76:G76"/>
    <mergeCell ref="C65:E65"/>
    <mergeCell ref="H65:I65"/>
    <mergeCell ref="F65:G65"/>
    <mergeCell ref="C115:E115"/>
    <mergeCell ref="F115:G115"/>
    <mergeCell ref="H115:I115"/>
    <mergeCell ref="J115:K115"/>
    <mergeCell ref="J77:K77"/>
    <mergeCell ref="B685:C685"/>
    <mergeCell ref="H82:I82"/>
    <mergeCell ref="F82:G82"/>
    <mergeCell ref="C83:E83"/>
    <mergeCell ref="H83:I83"/>
    <mergeCell ref="F83:G83"/>
    <mergeCell ref="C80:E80"/>
    <mergeCell ref="H80:I80"/>
    <mergeCell ref="F80:G80"/>
    <mergeCell ref="C81:E81"/>
    <mergeCell ref="H81:I81"/>
    <mergeCell ref="F81:G81"/>
    <mergeCell ref="H154:I154"/>
    <mergeCell ref="C90:E90"/>
    <mergeCell ref="H90:I90"/>
    <mergeCell ref="F90:G90"/>
    <mergeCell ref="C94:E94"/>
    <mergeCell ref="H94:I94"/>
    <mergeCell ref="F94:G94"/>
    <mergeCell ref="C99:E99"/>
    <mergeCell ref="H99:I99"/>
    <mergeCell ref="F99:G99"/>
    <mergeCell ref="C102:E102"/>
    <mergeCell ref="F100:G100"/>
    <mergeCell ref="H102:I102"/>
    <mergeCell ref="F102:G102"/>
    <mergeCell ref="C106:E106"/>
    <mergeCell ref="B656:C656"/>
    <mergeCell ref="H106:I106"/>
    <mergeCell ref="F106:G106"/>
    <mergeCell ref="C96:E96"/>
    <mergeCell ref="H96:I96"/>
    <mergeCell ref="K716:L716"/>
    <mergeCell ref="B743:C743"/>
    <mergeCell ref="D743:H743"/>
    <mergeCell ref="I743:J743"/>
    <mergeCell ref="K743:L743"/>
    <mergeCell ref="B744:C744"/>
    <mergeCell ref="D744:H744"/>
    <mergeCell ref="I744:J744"/>
    <mergeCell ref="K744:L744"/>
    <mergeCell ref="D745:H745"/>
    <mergeCell ref="I745:J745"/>
    <mergeCell ref="K745:L745"/>
    <mergeCell ref="B713:C713"/>
    <mergeCell ref="D713:H713"/>
    <mergeCell ref="I713:J713"/>
    <mergeCell ref="K713:L713"/>
    <mergeCell ref="B714:C714"/>
    <mergeCell ref="D714:H714"/>
    <mergeCell ref="I714:J714"/>
    <mergeCell ref="K714:L714"/>
    <mergeCell ref="K721:L721"/>
    <mergeCell ref="B717:C717"/>
    <mergeCell ref="D717:H717"/>
    <mergeCell ref="I717:J717"/>
    <mergeCell ref="K717:L717"/>
    <mergeCell ref="D715:H715"/>
    <mergeCell ref="I715:J715"/>
    <mergeCell ref="I741:J741"/>
    <mergeCell ref="B739:C739"/>
    <mergeCell ref="D739:H739"/>
    <mergeCell ref="I739:J739"/>
    <mergeCell ref="K739:L739"/>
    <mergeCell ref="K711:L711"/>
    <mergeCell ref="K690:L690"/>
    <mergeCell ref="D691:H691"/>
    <mergeCell ref="I691:J691"/>
    <mergeCell ref="K691:L691"/>
    <mergeCell ref="D686:H686"/>
    <mergeCell ref="I686:J686"/>
    <mergeCell ref="K686:L686"/>
    <mergeCell ref="D687:H687"/>
    <mergeCell ref="I687:J687"/>
    <mergeCell ref="K687:L687"/>
    <mergeCell ref="D689:H689"/>
    <mergeCell ref="D740:H740"/>
    <mergeCell ref="I740:J740"/>
    <mergeCell ref="K740:L740"/>
    <mergeCell ref="D734:H734"/>
    <mergeCell ref="I734:J734"/>
    <mergeCell ref="K734:L734"/>
    <mergeCell ref="D735:H735"/>
    <mergeCell ref="D726:H726"/>
    <mergeCell ref="I729:J729"/>
    <mergeCell ref="K729:L729"/>
    <mergeCell ref="I733:J733"/>
    <mergeCell ref="K733:L733"/>
    <mergeCell ref="D730:H730"/>
    <mergeCell ref="I730:J730"/>
    <mergeCell ref="K730:L730"/>
    <mergeCell ref="D731:H731"/>
    <mergeCell ref="D722:H722"/>
    <mergeCell ref="I722:J722"/>
    <mergeCell ref="K722:L722"/>
    <mergeCell ref="I736:J736"/>
    <mergeCell ref="K648:L648"/>
    <mergeCell ref="B647:C647"/>
    <mergeCell ref="D647:H647"/>
    <mergeCell ref="D672:H672"/>
    <mergeCell ref="I672:J672"/>
    <mergeCell ref="K672:L672"/>
    <mergeCell ref="D671:H671"/>
    <mergeCell ref="I671:J671"/>
    <mergeCell ref="K671:L671"/>
    <mergeCell ref="B668:C668"/>
    <mergeCell ref="D668:H668"/>
    <mergeCell ref="D657:H657"/>
    <mergeCell ref="D658:H658"/>
    <mergeCell ref="I658:J658"/>
    <mergeCell ref="K658:L658"/>
    <mergeCell ref="I657:J657"/>
    <mergeCell ref="K657:L657"/>
    <mergeCell ref="K669:L669"/>
    <mergeCell ref="D670:H670"/>
    <mergeCell ref="I670:J670"/>
    <mergeCell ref="K670:L670"/>
    <mergeCell ref="D662:H662"/>
    <mergeCell ref="I662:J662"/>
    <mergeCell ref="B655:C655"/>
    <mergeCell ref="D655:H655"/>
    <mergeCell ref="K662:L662"/>
    <mergeCell ref="K659:L659"/>
    <mergeCell ref="D660:H660"/>
    <mergeCell ref="I660:J660"/>
    <mergeCell ref="K660:L660"/>
    <mergeCell ref="I669:J669"/>
    <mergeCell ref="B667:C667"/>
    <mergeCell ref="B620:C620"/>
    <mergeCell ref="D620:H620"/>
    <mergeCell ref="I620:J620"/>
    <mergeCell ref="K620:L620"/>
    <mergeCell ref="D621:H621"/>
    <mergeCell ref="I621:J621"/>
    <mergeCell ref="K621:L621"/>
    <mergeCell ref="D624:H624"/>
    <mergeCell ref="I624:J624"/>
    <mergeCell ref="K624:L624"/>
    <mergeCell ref="K633:L633"/>
    <mergeCell ref="B629:C629"/>
    <mergeCell ref="D629:H629"/>
    <mergeCell ref="I629:J629"/>
    <mergeCell ref="K629:L629"/>
    <mergeCell ref="B630:C630"/>
    <mergeCell ref="D630:H630"/>
    <mergeCell ref="I630:J630"/>
    <mergeCell ref="K630:L630"/>
    <mergeCell ref="D631:H631"/>
    <mergeCell ref="I631:J631"/>
    <mergeCell ref="K631:L631"/>
    <mergeCell ref="I628:J628"/>
    <mergeCell ref="K628:L628"/>
    <mergeCell ref="D628:H628"/>
    <mergeCell ref="I627:J627"/>
    <mergeCell ref="K627:L627"/>
    <mergeCell ref="D622:H622"/>
    <mergeCell ref="I622:J622"/>
    <mergeCell ref="K622:L622"/>
    <mergeCell ref="B623:C623"/>
    <mergeCell ref="D623:H623"/>
    <mergeCell ref="B569:C569"/>
    <mergeCell ref="D569:H569"/>
    <mergeCell ref="I569:J569"/>
    <mergeCell ref="K569:L569"/>
    <mergeCell ref="B570:C570"/>
    <mergeCell ref="D570:H570"/>
    <mergeCell ref="I570:J570"/>
    <mergeCell ref="K570:L570"/>
    <mergeCell ref="D567:H567"/>
    <mergeCell ref="I567:J567"/>
    <mergeCell ref="K567:L567"/>
    <mergeCell ref="D568:H568"/>
    <mergeCell ref="I568:J568"/>
    <mergeCell ref="K568:L568"/>
    <mergeCell ref="D574:H574"/>
    <mergeCell ref="I574:J574"/>
    <mergeCell ref="K574:L574"/>
    <mergeCell ref="D571:H571"/>
    <mergeCell ref="I571:J571"/>
    <mergeCell ref="K571:L571"/>
    <mergeCell ref="D572:H572"/>
    <mergeCell ref="I572:J572"/>
    <mergeCell ref="K572:L572"/>
    <mergeCell ref="D573:H573"/>
    <mergeCell ref="I573:J573"/>
    <mergeCell ref="B576:C576"/>
    <mergeCell ref="D576:H576"/>
    <mergeCell ref="I576:J576"/>
    <mergeCell ref="K576:L576"/>
    <mergeCell ref="B577:C577"/>
    <mergeCell ref="B541:C541"/>
    <mergeCell ref="D541:H541"/>
    <mergeCell ref="I541:J541"/>
    <mergeCell ref="K541:L541"/>
    <mergeCell ref="D539:H539"/>
    <mergeCell ref="I539:J539"/>
    <mergeCell ref="K539:L539"/>
    <mergeCell ref="I537:J537"/>
    <mergeCell ref="K537:L537"/>
    <mergeCell ref="D538:H538"/>
    <mergeCell ref="I538:J538"/>
    <mergeCell ref="K538:L538"/>
    <mergeCell ref="D560:H560"/>
    <mergeCell ref="I560:J560"/>
    <mergeCell ref="K560:L560"/>
    <mergeCell ref="B542:C542"/>
    <mergeCell ref="D542:H542"/>
    <mergeCell ref="I542:J542"/>
    <mergeCell ref="K542:L542"/>
    <mergeCell ref="D544:H544"/>
    <mergeCell ref="I544:J544"/>
    <mergeCell ref="K544:L544"/>
    <mergeCell ref="D577:H577"/>
    <mergeCell ref="I577:J577"/>
    <mergeCell ref="K577:L577"/>
    <mergeCell ref="B560:C560"/>
    <mergeCell ref="B555:C555"/>
    <mergeCell ref="B364:C364"/>
    <mergeCell ref="B350:C350"/>
    <mergeCell ref="D350:H350"/>
    <mergeCell ref="D532:H532"/>
    <mergeCell ref="I532:J532"/>
    <mergeCell ref="K532:L532"/>
    <mergeCell ref="D535:H535"/>
    <mergeCell ref="I535:J535"/>
    <mergeCell ref="K535:L535"/>
    <mergeCell ref="B533:C533"/>
    <mergeCell ref="D533:H533"/>
    <mergeCell ref="I533:J533"/>
    <mergeCell ref="K533:L533"/>
    <mergeCell ref="D534:H534"/>
    <mergeCell ref="I534:J534"/>
    <mergeCell ref="K534:L534"/>
    <mergeCell ref="D540:H540"/>
    <mergeCell ref="I540:J540"/>
    <mergeCell ref="K540:L540"/>
    <mergeCell ref="B536:C536"/>
    <mergeCell ref="D536:H536"/>
    <mergeCell ref="I536:J536"/>
    <mergeCell ref="K536:L536"/>
    <mergeCell ref="D525:H525"/>
    <mergeCell ref="I525:J525"/>
    <mergeCell ref="K525:L525"/>
    <mergeCell ref="B525:C525"/>
    <mergeCell ref="B527:C527"/>
    <mergeCell ref="D527:H527"/>
    <mergeCell ref="I527:J527"/>
    <mergeCell ref="K527:L527"/>
    <mergeCell ref="D513:H513"/>
    <mergeCell ref="C290:E290"/>
    <mergeCell ref="F290:G290"/>
    <mergeCell ref="H290:I290"/>
    <mergeCell ref="B299:B300"/>
    <mergeCell ref="J290:K290"/>
    <mergeCell ref="F293:G293"/>
    <mergeCell ref="H786:K786"/>
    <mergeCell ref="H785:K785"/>
    <mergeCell ref="C234:E234"/>
    <mergeCell ref="F234:G234"/>
    <mergeCell ref="H234:I234"/>
    <mergeCell ref="J234:K234"/>
    <mergeCell ref="C235:E235"/>
    <mergeCell ref="F235:G235"/>
    <mergeCell ref="H235:I235"/>
    <mergeCell ref="J235:K235"/>
    <mergeCell ref="B307:F307"/>
    <mergeCell ref="B322:H322"/>
    <mergeCell ref="D607:H607"/>
    <mergeCell ref="I607:J607"/>
    <mergeCell ref="K607:L607"/>
    <mergeCell ref="B650:C650"/>
    <mergeCell ref="D650:H650"/>
    <mergeCell ref="I650:J650"/>
    <mergeCell ref="K650:L650"/>
    <mergeCell ref="B651:C651"/>
    <mergeCell ref="D651:H651"/>
    <mergeCell ref="I651:J651"/>
    <mergeCell ref="K651:L651"/>
    <mergeCell ref="K649:L649"/>
    <mergeCell ref="B770:M770"/>
    <mergeCell ref="B768:M768"/>
    <mergeCell ref="B772:M772"/>
    <mergeCell ref="I649:J649"/>
    <mergeCell ref="D652:H652"/>
    <mergeCell ref="I652:J652"/>
    <mergeCell ref="K652:L652"/>
    <mergeCell ref="I519:J519"/>
    <mergeCell ref="C291:E291"/>
    <mergeCell ref="F291:G291"/>
    <mergeCell ref="H291:I291"/>
    <mergeCell ref="J291:K291"/>
    <mergeCell ref="I313:J313"/>
    <mergeCell ref="I314:J314"/>
    <mergeCell ref="K311:L311"/>
    <mergeCell ref="C292:E292"/>
    <mergeCell ref="F292:G292"/>
    <mergeCell ref="H292:I292"/>
    <mergeCell ref="I350:J350"/>
    <mergeCell ref="K350:L350"/>
    <mergeCell ref="C329:E329"/>
    <mergeCell ref="F329:G329"/>
    <mergeCell ref="H329:I329"/>
    <mergeCell ref="J329:K329"/>
    <mergeCell ref="K369:L369"/>
    <mergeCell ref="K314:L314"/>
    <mergeCell ref="B309:H309"/>
    <mergeCell ref="I309:J309"/>
    <mergeCell ref="K309:L309"/>
    <mergeCell ref="B310:D310"/>
    <mergeCell ref="E310:H310"/>
    <mergeCell ref="I310:J310"/>
    <mergeCell ref="K310:L310"/>
    <mergeCell ref="J292:K292"/>
    <mergeCell ref="C293:E293"/>
    <mergeCell ref="H293:I293"/>
    <mergeCell ref="J293:K293"/>
    <mergeCell ref="C294:E294"/>
    <mergeCell ref="F294:G294"/>
    <mergeCell ref="H294:I294"/>
    <mergeCell ref="J294:K294"/>
    <mergeCell ref="C295:E295"/>
    <mergeCell ref="F295:G295"/>
    <mergeCell ref="H295:I295"/>
    <mergeCell ref="J295:K295"/>
    <mergeCell ref="J304:K304"/>
    <mergeCell ref="L299:L300"/>
    <mergeCell ref="C305:E305"/>
    <mergeCell ref="F305:G305"/>
    <mergeCell ref="H305:I305"/>
    <mergeCell ref="J305:K305"/>
    <mergeCell ref="C302:E302"/>
    <mergeCell ref="F302:G302"/>
    <mergeCell ref="H302:I302"/>
    <mergeCell ref="J256:K256"/>
    <mergeCell ref="H245:I245"/>
    <mergeCell ref="H246:I246"/>
    <mergeCell ref="C242:E242"/>
    <mergeCell ref="F242:G242"/>
    <mergeCell ref="H242:I242"/>
    <mergeCell ref="J242:K242"/>
    <mergeCell ref="C243:E243"/>
    <mergeCell ref="F243:G243"/>
    <mergeCell ref="H243:I243"/>
    <mergeCell ref="J243:K243"/>
    <mergeCell ref="H244:I244"/>
    <mergeCell ref="J244:K244"/>
    <mergeCell ref="J245:K245"/>
    <mergeCell ref="J246:K246"/>
    <mergeCell ref="J247:K247"/>
    <mergeCell ref="C226:E226"/>
    <mergeCell ref="F226:G226"/>
    <mergeCell ref="H226:I226"/>
    <mergeCell ref="J226:K226"/>
    <mergeCell ref="H256:I256"/>
    <mergeCell ref="C227:E227"/>
    <mergeCell ref="F227:G227"/>
    <mergeCell ref="H227:I227"/>
    <mergeCell ref="J227:K227"/>
    <mergeCell ref="C233:E233"/>
    <mergeCell ref="F233:G233"/>
    <mergeCell ref="H233:I233"/>
    <mergeCell ref="J233:K233"/>
    <mergeCell ref="F241:G241"/>
    <mergeCell ref="H241:I241"/>
    <mergeCell ref="C289:E289"/>
    <mergeCell ref="F289:G289"/>
    <mergeCell ref="H289:I289"/>
    <mergeCell ref="J289:K289"/>
    <mergeCell ref="C277:E277"/>
    <mergeCell ref="F277:G277"/>
    <mergeCell ref="H277:I277"/>
    <mergeCell ref="J277:K277"/>
    <mergeCell ref="C283:E283"/>
    <mergeCell ref="F283:G283"/>
    <mergeCell ref="H283:I283"/>
    <mergeCell ref="J283:K283"/>
    <mergeCell ref="C285:E285"/>
    <mergeCell ref="F285:G285"/>
    <mergeCell ref="H285:I285"/>
    <mergeCell ref="J285:K285"/>
    <mergeCell ref="C282:E282"/>
    <mergeCell ref="F282:G282"/>
    <mergeCell ref="H282:I282"/>
    <mergeCell ref="J282:K282"/>
    <mergeCell ref="J284:K284"/>
    <mergeCell ref="C284:E284"/>
    <mergeCell ref="F284:G284"/>
    <mergeCell ref="J241:K241"/>
    <mergeCell ref="C228:E228"/>
    <mergeCell ref="F228:G228"/>
    <mergeCell ref="C230:E230"/>
    <mergeCell ref="F230:G230"/>
    <mergeCell ref="H230:I230"/>
    <mergeCell ref="J230:K230"/>
    <mergeCell ref="C231:E231"/>
    <mergeCell ref="F231:G231"/>
    <mergeCell ref="H231:I231"/>
    <mergeCell ref="J231:K231"/>
    <mergeCell ref="C232:E232"/>
    <mergeCell ref="F232:G232"/>
    <mergeCell ref="H232:I232"/>
    <mergeCell ref="J232:K232"/>
    <mergeCell ref="B241:E241"/>
    <mergeCell ref="C252:E252"/>
    <mergeCell ref="C244:E244"/>
    <mergeCell ref="C245:E245"/>
    <mergeCell ref="C246:E246"/>
    <mergeCell ref="C247:E247"/>
    <mergeCell ref="F244:G244"/>
    <mergeCell ref="C253:E253"/>
    <mergeCell ref="C254:E254"/>
    <mergeCell ref="C255:E255"/>
    <mergeCell ref="F252:G252"/>
    <mergeCell ref="F253:G253"/>
    <mergeCell ref="F254:G254"/>
    <mergeCell ref="F255:G255"/>
    <mergeCell ref="H252:I252"/>
    <mergeCell ref="H253:I253"/>
    <mergeCell ref="H254:I254"/>
    <mergeCell ref="C248:E248"/>
    <mergeCell ref="F248:G248"/>
    <mergeCell ref="H248:I248"/>
    <mergeCell ref="J248:K248"/>
    <mergeCell ref="C250:E250"/>
    <mergeCell ref="F250:G250"/>
    <mergeCell ref="H250:I250"/>
    <mergeCell ref="J250:K250"/>
    <mergeCell ref="C251:E251"/>
    <mergeCell ref="F251:G251"/>
    <mergeCell ref="H251:I251"/>
    <mergeCell ref="J251:K251"/>
    <mergeCell ref="H255:I255"/>
    <mergeCell ref="J252:K252"/>
    <mergeCell ref="J253:K253"/>
    <mergeCell ref="J254:K254"/>
    <mergeCell ref="J255:K255"/>
    <mergeCell ref="B211:M211"/>
    <mergeCell ref="J228:K228"/>
    <mergeCell ref="C229:E229"/>
    <mergeCell ref="F229:G229"/>
    <mergeCell ref="H229:I229"/>
    <mergeCell ref="J229:K229"/>
    <mergeCell ref="H228:I228"/>
    <mergeCell ref="C219:E219"/>
    <mergeCell ref="F219:G219"/>
    <mergeCell ref="H219:I219"/>
    <mergeCell ref="J219:K219"/>
    <mergeCell ref="L224:L225"/>
    <mergeCell ref="C221:E221"/>
    <mergeCell ref="F221:G221"/>
    <mergeCell ref="H221:I221"/>
    <mergeCell ref="J221:K221"/>
    <mergeCell ref="C220:E220"/>
    <mergeCell ref="F220:G220"/>
    <mergeCell ref="H220:I220"/>
    <mergeCell ref="B224:B225"/>
    <mergeCell ref="C224:E225"/>
    <mergeCell ref="F224:G225"/>
    <mergeCell ref="J224:K225"/>
    <mergeCell ref="B222:M222"/>
    <mergeCell ref="J214:K214"/>
    <mergeCell ref="C215:E215"/>
    <mergeCell ref="F215:G215"/>
    <mergeCell ref="H215:I215"/>
    <mergeCell ref="J215:K215"/>
    <mergeCell ref="C212:E213"/>
    <mergeCell ref="F212:G213"/>
    <mergeCell ref="H212:I213"/>
    <mergeCell ref="J212:K213"/>
    <mergeCell ref="L212:L213"/>
    <mergeCell ref="M212:M213"/>
    <mergeCell ref="B212:B213"/>
    <mergeCell ref="C218:E218"/>
    <mergeCell ref="F218:G218"/>
    <mergeCell ref="H218:I218"/>
    <mergeCell ref="J218:K218"/>
    <mergeCell ref="C216:E216"/>
    <mergeCell ref="F216:G216"/>
    <mergeCell ref="H216:I216"/>
    <mergeCell ref="J216:K216"/>
    <mergeCell ref="C217:E217"/>
    <mergeCell ref="F217:G217"/>
    <mergeCell ref="H217:I217"/>
    <mergeCell ref="J217:K217"/>
    <mergeCell ref="M224:M225"/>
    <mergeCell ref="H224:I225"/>
    <mergeCell ref="J220:K220"/>
    <mergeCell ref="C214:E214"/>
    <mergeCell ref="F214:G214"/>
    <mergeCell ref="H214:I214"/>
    <mergeCell ref="J208:K208"/>
    <mergeCell ref="C202:E202"/>
    <mergeCell ref="C204:E204"/>
    <mergeCell ref="C205:E205"/>
    <mergeCell ref="C208:E208"/>
    <mergeCell ref="F197:G197"/>
    <mergeCell ref="F198:G198"/>
    <mergeCell ref="F202:G202"/>
    <mergeCell ref="F204:G204"/>
    <mergeCell ref="F205:G205"/>
    <mergeCell ref="F208:G208"/>
    <mergeCell ref="C209:E209"/>
    <mergeCell ref="F209:G209"/>
    <mergeCell ref="H209:I209"/>
    <mergeCell ref="J209:K209"/>
    <mergeCell ref="J206:K206"/>
    <mergeCell ref="H206:I206"/>
    <mergeCell ref="F206:G206"/>
    <mergeCell ref="C206:E206"/>
    <mergeCell ref="H202:I202"/>
    <mergeCell ref="H204:I204"/>
    <mergeCell ref="H205:I205"/>
    <mergeCell ref="H208:I208"/>
    <mergeCell ref="C197:E197"/>
    <mergeCell ref="C198:E198"/>
    <mergeCell ref="H197:I197"/>
    <mergeCell ref="H198:I198"/>
    <mergeCell ref="J201:K201"/>
    <mergeCell ref="C203:E203"/>
    <mergeCell ref="F203:G203"/>
    <mergeCell ref="H203:I203"/>
    <mergeCell ref="J203:K203"/>
    <mergeCell ref="F195:G195"/>
    <mergeCell ref="H195:I195"/>
    <mergeCell ref="J195:K195"/>
    <mergeCell ref="J197:K197"/>
    <mergeCell ref="J198:K198"/>
    <mergeCell ref="J202:K202"/>
    <mergeCell ref="J204:K204"/>
    <mergeCell ref="J205:K205"/>
    <mergeCell ref="C191:E191"/>
    <mergeCell ref="F191:G191"/>
    <mergeCell ref="H191:I191"/>
    <mergeCell ref="J191:K191"/>
    <mergeCell ref="C192:E192"/>
    <mergeCell ref="F192:G192"/>
    <mergeCell ref="H192:I192"/>
    <mergeCell ref="J192:K192"/>
    <mergeCell ref="C194:E194"/>
    <mergeCell ref="F194:G194"/>
    <mergeCell ref="H194:I194"/>
    <mergeCell ref="J194:K194"/>
    <mergeCell ref="C199:E199"/>
    <mergeCell ref="F199:G199"/>
    <mergeCell ref="H199:I199"/>
    <mergeCell ref="J199:K199"/>
    <mergeCell ref="C201:E201"/>
    <mergeCell ref="F201:G201"/>
    <mergeCell ref="H201:I201"/>
    <mergeCell ref="C177:E177"/>
    <mergeCell ref="F177:G177"/>
    <mergeCell ref="H177:I177"/>
    <mergeCell ref="C188:E188"/>
    <mergeCell ref="F188:G188"/>
    <mergeCell ref="H188:I188"/>
    <mergeCell ref="J188:K188"/>
    <mergeCell ref="C189:E189"/>
    <mergeCell ref="F189:G189"/>
    <mergeCell ref="H189:I189"/>
    <mergeCell ref="J189:K189"/>
    <mergeCell ref="C196:E196"/>
    <mergeCell ref="F196:G196"/>
    <mergeCell ref="H196:I196"/>
    <mergeCell ref="J196:K196"/>
    <mergeCell ref="C178:E178"/>
    <mergeCell ref="F178:G178"/>
    <mergeCell ref="H178:I178"/>
    <mergeCell ref="J178:K178"/>
    <mergeCell ref="C185:E185"/>
    <mergeCell ref="F185:G185"/>
    <mergeCell ref="H185:I185"/>
    <mergeCell ref="C186:E186"/>
    <mergeCell ref="F186:G186"/>
    <mergeCell ref="H186:I186"/>
    <mergeCell ref="J186:K186"/>
    <mergeCell ref="C180:E180"/>
    <mergeCell ref="C193:E193"/>
    <mergeCell ref="F193:G193"/>
    <mergeCell ref="H193:I193"/>
    <mergeCell ref="J193:K193"/>
    <mergeCell ref="C195:E195"/>
    <mergeCell ref="J168:K168"/>
    <mergeCell ref="C172:E172"/>
    <mergeCell ref="F172:G172"/>
    <mergeCell ref="H172:I172"/>
    <mergeCell ref="J172:K172"/>
    <mergeCell ref="C164:E164"/>
    <mergeCell ref="F164:G164"/>
    <mergeCell ref="H164:I164"/>
    <mergeCell ref="J164:K164"/>
    <mergeCell ref="C166:E166"/>
    <mergeCell ref="F166:G166"/>
    <mergeCell ref="H166:I166"/>
    <mergeCell ref="J166:K166"/>
    <mergeCell ref="C176:E176"/>
    <mergeCell ref="F176:G176"/>
    <mergeCell ref="H176:I176"/>
    <mergeCell ref="J176:K176"/>
    <mergeCell ref="C169:E169"/>
    <mergeCell ref="C174:E174"/>
    <mergeCell ref="F174:G174"/>
    <mergeCell ref="H174:I174"/>
    <mergeCell ref="J174:K174"/>
    <mergeCell ref="C175:E175"/>
    <mergeCell ref="F175:G175"/>
    <mergeCell ref="H175:I175"/>
    <mergeCell ref="J175:K175"/>
    <mergeCell ref="H170:I170"/>
    <mergeCell ref="J170:K170"/>
    <mergeCell ref="H171:I171"/>
    <mergeCell ref="J171:K171"/>
    <mergeCell ref="J177:K177"/>
    <mergeCell ref="C153:E153"/>
    <mergeCell ref="F153:G153"/>
    <mergeCell ref="H153:I153"/>
    <mergeCell ref="J153:K153"/>
    <mergeCell ref="C150:E150"/>
    <mergeCell ref="F150:G150"/>
    <mergeCell ref="H150:I150"/>
    <mergeCell ref="J150:K150"/>
    <mergeCell ref="C151:E151"/>
    <mergeCell ref="F151:G151"/>
    <mergeCell ref="H151:I151"/>
    <mergeCell ref="J151:K151"/>
    <mergeCell ref="C156:E156"/>
    <mergeCell ref="F156:G156"/>
    <mergeCell ref="H156:I156"/>
    <mergeCell ref="J156:K156"/>
    <mergeCell ref="C158:E158"/>
    <mergeCell ref="F158:G158"/>
    <mergeCell ref="H158:I158"/>
    <mergeCell ref="J158:K158"/>
    <mergeCell ref="C154:E154"/>
    <mergeCell ref="F154:G154"/>
    <mergeCell ref="C155:E155"/>
    <mergeCell ref="F155:G155"/>
    <mergeCell ref="H155:I155"/>
    <mergeCell ref="J155:K155"/>
    <mergeCell ref="C168:E168"/>
    <mergeCell ref="F168:G168"/>
    <mergeCell ref="H168:I168"/>
    <mergeCell ref="F144:G144"/>
    <mergeCell ref="H144:I144"/>
    <mergeCell ref="J144:K144"/>
    <mergeCell ref="C145:E145"/>
    <mergeCell ref="F145:G145"/>
    <mergeCell ref="H145:I145"/>
    <mergeCell ref="J145:K145"/>
    <mergeCell ref="C152:E152"/>
    <mergeCell ref="F152:G152"/>
    <mergeCell ref="H152:I152"/>
    <mergeCell ref="J152:K152"/>
    <mergeCell ref="C146:E146"/>
    <mergeCell ref="F146:G146"/>
    <mergeCell ref="H146:I146"/>
    <mergeCell ref="J146:K146"/>
    <mergeCell ref="H148:I148"/>
    <mergeCell ref="J148:K148"/>
    <mergeCell ref="C148:E148"/>
    <mergeCell ref="F148:G148"/>
    <mergeCell ref="C147:E147"/>
    <mergeCell ref="F147:G147"/>
    <mergeCell ref="C138:E138"/>
    <mergeCell ref="F138:G138"/>
    <mergeCell ref="H138:I138"/>
    <mergeCell ref="J138:K138"/>
    <mergeCell ref="C134:E134"/>
    <mergeCell ref="F134:G134"/>
    <mergeCell ref="H134:I134"/>
    <mergeCell ref="J134:K134"/>
    <mergeCell ref="C135:E135"/>
    <mergeCell ref="F135:G135"/>
    <mergeCell ref="H135:I135"/>
    <mergeCell ref="J135:K135"/>
    <mergeCell ref="C142:E142"/>
    <mergeCell ref="F142:G142"/>
    <mergeCell ref="H142:I142"/>
    <mergeCell ref="J142:K142"/>
    <mergeCell ref="C143:E143"/>
    <mergeCell ref="F143:G143"/>
    <mergeCell ref="H143:I143"/>
    <mergeCell ref="J143:K143"/>
    <mergeCell ref="C139:E139"/>
    <mergeCell ref="F139:G139"/>
    <mergeCell ref="H139:I139"/>
    <mergeCell ref="J139:K139"/>
    <mergeCell ref="C140:E140"/>
    <mergeCell ref="F140:G140"/>
    <mergeCell ref="H140:I140"/>
    <mergeCell ref="J140:K140"/>
    <mergeCell ref="C137:E137"/>
    <mergeCell ref="F137:G137"/>
    <mergeCell ref="H137:I137"/>
    <mergeCell ref="J137:K137"/>
    <mergeCell ref="C127:E127"/>
    <mergeCell ref="H127:I127"/>
    <mergeCell ref="F127:G127"/>
    <mergeCell ref="C128:E128"/>
    <mergeCell ref="H128:I128"/>
    <mergeCell ref="F128:G128"/>
    <mergeCell ref="C125:E125"/>
    <mergeCell ref="H125:I125"/>
    <mergeCell ref="F125:G125"/>
    <mergeCell ref="C126:E126"/>
    <mergeCell ref="H126:I126"/>
    <mergeCell ref="F126:G126"/>
    <mergeCell ref="J120:K120"/>
    <mergeCell ref="J122:K122"/>
    <mergeCell ref="J125:K125"/>
    <mergeCell ref="J126:K126"/>
    <mergeCell ref="J127:K127"/>
    <mergeCell ref="C124:E124"/>
    <mergeCell ref="F124:G124"/>
    <mergeCell ref="H124:I124"/>
    <mergeCell ref="J124:K124"/>
    <mergeCell ref="C123:E123"/>
    <mergeCell ref="J128:K128"/>
    <mergeCell ref="C117:E117"/>
    <mergeCell ref="F117:G117"/>
    <mergeCell ref="H117:I117"/>
    <mergeCell ref="J117:K117"/>
    <mergeCell ref="F123:G123"/>
    <mergeCell ref="H123:I123"/>
    <mergeCell ref="J123:K123"/>
    <mergeCell ref="C120:E120"/>
    <mergeCell ref="H120:I120"/>
    <mergeCell ref="F120:G120"/>
    <mergeCell ref="C122:E122"/>
    <mergeCell ref="H122:I122"/>
    <mergeCell ref="F122:G122"/>
    <mergeCell ref="C119:E119"/>
    <mergeCell ref="F119:G119"/>
    <mergeCell ref="C116:E116"/>
    <mergeCell ref="F116:G116"/>
    <mergeCell ref="H116:I116"/>
    <mergeCell ref="J116:K116"/>
    <mergeCell ref="C118:E118"/>
    <mergeCell ref="F118:G118"/>
    <mergeCell ref="F107:G107"/>
    <mergeCell ref="C97:E97"/>
    <mergeCell ref="H97:I97"/>
    <mergeCell ref="F97:G97"/>
    <mergeCell ref="C104:E104"/>
    <mergeCell ref="H104:I104"/>
    <mergeCell ref="F104:G104"/>
    <mergeCell ref="C108:E108"/>
    <mergeCell ref="H108:I108"/>
    <mergeCell ref="F108:G108"/>
    <mergeCell ref="C103:E103"/>
    <mergeCell ref="F101:G101"/>
    <mergeCell ref="H103:I103"/>
    <mergeCell ref="F103:G103"/>
    <mergeCell ref="F105:G105"/>
    <mergeCell ref="B114:E114"/>
    <mergeCell ref="B111:M111"/>
    <mergeCell ref="C112:E113"/>
    <mergeCell ref="F112:G113"/>
    <mergeCell ref="H112:I113"/>
    <mergeCell ref="J112:K113"/>
    <mergeCell ref="L112:L113"/>
    <mergeCell ref="M112:M113"/>
    <mergeCell ref="F114:G114"/>
    <mergeCell ref="H114:I114"/>
    <mergeCell ref="J114:K114"/>
    <mergeCell ref="C93:E93"/>
    <mergeCell ref="H93:I93"/>
    <mergeCell ref="F93:G93"/>
    <mergeCell ref="C95:E95"/>
    <mergeCell ref="H95:I95"/>
    <mergeCell ref="F95:G95"/>
    <mergeCell ref="C91:E91"/>
    <mergeCell ref="H91:I91"/>
    <mergeCell ref="F91:G91"/>
    <mergeCell ref="C92:E92"/>
    <mergeCell ref="H92:I92"/>
    <mergeCell ref="F92:G92"/>
    <mergeCell ref="C87:E87"/>
    <mergeCell ref="H87:I87"/>
    <mergeCell ref="F87:G87"/>
    <mergeCell ref="C88:E88"/>
    <mergeCell ref="H88:I88"/>
    <mergeCell ref="F88:G88"/>
    <mergeCell ref="F89:G89"/>
    <mergeCell ref="H54:I54"/>
    <mergeCell ref="F54:G54"/>
    <mergeCell ref="C79:E79"/>
    <mergeCell ref="H79:I79"/>
    <mergeCell ref="F79:G79"/>
    <mergeCell ref="C73:E73"/>
    <mergeCell ref="H73:I73"/>
    <mergeCell ref="F73:G73"/>
    <mergeCell ref="C74:E74"/>
    <mergeCell ref="H74:I74"/>
    <mergeCell ref="F74:G74"/>
    <mergeCell ref="H85:I85"/>
    <mergeCell ref="F85:G85"/>
    <mergeCell ref="C86:E86"/>
    <mergeCell ref="H86:I86"/>
    <mergeCell ref="F86:G86"/>
    <mergeCell ref="C68:E68"/>
    <mergeCell ref="H68:I68"/>
    <mergeCell ref="F68:G68"/>
    <mergeCell ref="C72:E72"/>
    <mergeCell ref="H72:I72"/>
    <mergeCell ref="F72:G72"/>
    <mergeCell ref="C75:E75"/>
    <mergeCell ref="H75:I75"/>
    <mergeCell ref="F75:G75"/>
    <mergeCell ref="F60:G60"/>
    <mergeCell ref="C64:E64"/>
    <mergeCell ref="H64:I64"/>
    <mergeCell ref="F64:G64"/>
    <mergeCell ref="C66:E66"/>
    <mergeCell ref="H66:I66"/>
    <mergeCell ref="F66:G66"/>
    <mergeCell ref="L45:M45"/>
    <mergeCell ref="C46:E47"/>
    <mergeCell ref="F46:G47"/>
    <mergeCell ref="H46:I47"/>
    <mergeCell ref="J46:K47"/>
    <mergeCell ref="L46:L47"/>
    <mergeCell ref="M46:M47"/>
    <mergeCell ref="C52:E52"/>
    <mergeCell ref="H52:I52"/>
    <mergeCell ref="F52:G52"/>
    <mergeCell ref="C71:E71"/>
    <mergeCell ref="H71:I71"/>
    <mergeCell ref="F71:G71"/>
    <mergeCell ref="C63:E63"/>
    <mergeCell ref="H63:I63"/>
    <mergeCell ref="F63:G63"/>
    <mergeCell ref="C67:E67"/>
    <mergeCell ref="H67:I67"/>
    <mergeCell ref="F67:G67"/>
    <mergeCell ref="C58:E58"/>
    <mergeCell ref="H58:I58"/>
    <mergeCell ref="F58:G58"/>
    <mergeCell ref="C57:E57"/>
    <mergeCell ref="H57:I57"/>
    <mergeCell ref="F57:G57"/>
    <mergeCell ref="C60:E60"/>
    <mergeCell ref="H60:I60"/>
    <mergeCell ref="C55:E55"/>
    <mergeCell ref="H55:I55"/>
    <mergeCell ref="F55:G55"/>
    <mergeCell ref="C56:E56"/>
    <mergeCell ref="H56:I56"/>
    <mergeCell ref="C50:E50"/>
    <mergeCell ref="H50:I50"/>
    <mergeCell ref="F50:G50"/>
    <mergeCell ref="B48:E48"/>
    <mergeCell ref="J50:K50"/>
    <mergeCell ref="F48:G48"/>
    <mergeCell ref="H48:I48"/>
    <mergeCell ref="J48:K48"/>
    <mergeCell ref="C49:E49"/>
    <mergeCell ref="H49:I49"/>
    <mergeCell ref="F49:G49"/>
    <mergeCell ref="C51:E51"/>
    <mergeCell ref="H51:I51"/>
    <mergeCell ref="F51:G51"/>
    <mergeCell ref="J49:K49"/>
    <mergeCell ref="C59:E59"/>
    <mergeCell ref="H59:I59"/>
    <mergeCell ref="F59:G59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F56:G56"/>
    <mergeCell ref="C53:E53"/>
    <mergeCell ref="H53:I53"/>
    <mergeCell ref="F53:G53"/>
    <mergeCell ref="C54:E54"/>
    <mergeCell ref="B36:G36"/>
    <mergeCell ref="H36:I36"/>
    <mergeCell ref="J36:K36"/>
    <mergeCell ref="L36:M36"/>
    <mergeCell ref="B37:G37"/>
    <mergeCell ref="H37:I37"/>
    <mergeCell ref="J37:K37"/>
    <mergeCell ref="L37:M37"/>
    <mergeCell ref="B33:G33"/>
    <mergeCell ref="H33:I33"/>
    <mergeCell ref="J33:K33"/>
    <mergeCell ref="L33:M33"/>
    <mergeCell ref="B35:G35"/>
    <mergeCell ref="H35:I35"/>
    <mergeCell ref="J35:K35"/>
    <mergeCell ref="L35:M35"/>
    <mergeCell ref="B44:M44"/>
    <mergeCell ref="B38:G38"/>
    <mergeCell ref="H38:I38"/>
    <mergeCell ref="J38:K38"/>
    <mergeCell ref="L38:M38"/>
    <mergeCell ref="B40:G41"/>
    <mergeCell ref="H40:I41"/>
    <mergeCell ref="J40:K41"/>
    <mergeCell ref="L40:M41"/>
    <mergeCell ref="L14:M14"/>
    <mergeCell ref="B17:M17"/>
    <mergeCell ref="B18:G18"/>
    <mergeCell ref="H18:I18"/>
    <mergeCell ref="J18:K18"/>
    <mergeCell ref="L18:M18"/>
    <mergeCell ref="B19:G19"/>
    <mergeCell ref="H19:I19"/>
    <mergeCell ref="J19:K19"/>
    <mergeCell ref="L19:M19"/>
    <mergeCell ref="H27:I27"/>
    <mergeCell ref="J27:K27"/>
    <mergeCell ref="L27:M27"/>
    <mergeCell ref="B28:G28"/>
    <mergeCell ref="H28:I28"/>
    <mergeCell ref="J28:K28"/>
    <mergeCell ref="L28:M28"/>
    <mergeCell ref="B20:G20"/>
    <mergeCell ref="H20:I20"/>
    <mergeCell ref="J20:K20"/>
    <mergeCell ref="L20:M20"/>
    <mergeCell ref="B21:M21"/>
    <mergeCell ref="B22:G22"/>
    <mergeCell ref="H22:I22"/>
    <mergeCell ref="J22:K22"/>
    <mergeCell ref="L22:M22"/>
    <mergeCell ref="B25:H25"/>
    <mergeCell ref="B1:M2"/>
    <mergeCell ref="B4:M4"/>
    <mergeCell ref="B6:M6"/>
    <mergeCell ref="B8:M8"/>
    <mergeCell ref="B11:I11"/>
    <mergeCell ref="B239:B240"/>
    <mergeCell ref="C239:E240"/>
    <mergeCell ref="F239:G240"/>
    <mergeCell ref="H239:I240"/>
    <mergeCell ref="J239:K240"/>
    <mergeCell ref="L239:L240"/>
    <mergeCell ref="M239:M240"/>
    <mergeCell ref="B15:G15"/>
    <mergeCell ref="H15:I15"/>
    <mergeCell ref="J15:K15"/>
    <mergeCell ref="L15:M15"/>
    <mergeCell ref="B16:G16"/>
    <mergeCell ref="H16:I16"/>
    <mergeCell ref="J16:K16"/>
    <mergeCell ref="L16:M16"/>
    <mergeCell ref="B13:G13"/>
    <mergeCell ref="F169:G169"/>
    <mergeCell ref="H169:I169"/>
    <mergeCell ref="J169:K169"/>
    <mergeCell ref="C171:E171"/>
    <mergeCell ref="F171:G171"/>
    <mergeCell ref="H13:I13"/>
    <mergeCell ref="J13:K13"/>
    <mergeCell ref="L13:M13"/>
    <mergeCell ref="B14:G14"/>
    <mergeCell ref="H14:I14"/>
    <mergeCell ref="J14:K14"/>
    <mergeCell ref="J269:K269"/>
    <mergeCell ref="J270:K270"/>
    <mergeCell ref="C271:E271"/>
    <mergeCell ref="J266:K266"/>
    <mergeCell ref="J267:K267"/>
    <mergeCell ref="F245:G245"/>
    <mergeCell ref="F246:G246"/>
    <mergeCell ref="F247:G247"/>
    <mergeCell ref="F249:G249"/>
    <mergeCell ref="H249:I249"/>
    <mergeCell ref="J249:K249"/>
    <mergeCell ref="H247:I247"/>
    <mergeCell ref="H262:I262"/>
    <mergeCell ref="H263:I263"/>
    <mergeCell ref="H265:I265"/>
    <mergeCell ref="J260:K260"/>
    <mergeCell ref="J261:K261"/>
    <mergeCell ref="J262:K262"/>
    <mergeCell ref="J263:K263"/>
    <mergeCell ref="J265:K265"/>
    <mergeCell ref="J257:K257"/>
    <mergeCell ref="J258:K258"/>
    <mergeCell ref="J259:K259"/>
    <mergeCell ref="F265:G265"/>
    <mergeCell ref="H260:I260"/>
    <mergeCell ref="H261:I261"/>
    <mergeCell ref="H257:I257"/>
    <mergeCell ref="H258:I258"/>
    <mergeCell ref="H259:I259"/>
    <mergeCell ref="F260:G260"/>
    <mergeCell ref="F261:G261"/>
    <mergeCell ref="F262:G262"/>
    <mergeCell ref="J274:K274"/>
    <mergeCell ref="J275:K275"/>
    <mergeCell ref="J276:K276"/>
    <mergeCell ref="C278:E278"/>
    <mergeCell ref="C279:E279"/>
    <mergeCell ref="C280:E280"/>
    <mergeCell ref="C281:E281"/>
    <mergeCell ref="F278:G278"/>
    <mergeCell ref="F279:G279"/>
    <mergeCell ref="F280:G280"/>
    <mergeCell ref="F281:G281"/>
    <mergeCell ref="H278:I278"/>
    <mergeCell ref="H279:I279"/>
    <mergeCell ref="H280:I280"/>
    <mergeCell ref="H281:I281"/>
    <mergeCell ref="J278:K278"/>
    <mergeCell ref="J279:K279"/>
    <mergeCell ref="J280:K280"/>
    <mergeCell ref="J281:K281"/>
    <mergeCell ref="C274:E274"/>
    <mergeCell ref="C275:E275"/>
    <mergeCell ref="C276:E276"/>
    <mergeCell ref="F274:G274"/>
    <mergeCell ref="F275:G275"/>
    <mergeCell ref="H275:I275"/>
    <mergeCell ref="H276:I276"/>
    <mergeCell ref="F276:G276"/>
    <mergeCell ref="H274:I274"/>
    <mergeCell ref="E311:H311"/>
    <mergeCell ref="E312:H312"/>
    <mergeCell ref="E313:H313"/>
    <mergeCell ref="E314:H314"/>
    <mergeCell ref="I311:J311"/>
    <mergeCell ref="I312:J312"/>
    <mergeCell ref="M299:M300"/>
    <mergeCell ref="C301:E301"/>
    <mergeCell ref="F301:G301"/>
    <mergeCell ref="H301:I301"/>
    <mergeCell ref="J301:K301"/>
    <mergeCell ref="C299:E300"/>
    <mergeCell ref="J302:K302"/>
    <mergeCell ref="C304:E304"/>
    <mergeCell ref="F304:G304"/>
    <mergeCell ref="H304:I304"/>
    <mergeCell ref="H303:I303"/>
    <mergeCell ref="F299:G300"/>
    <mergeCell ref="H299:I300"/>
    <mergeCell ref="J299:K300"/>
    <mergeCell ref="J303:K303"/>
    <mergeCell ref="K312:L312"/>
    <mergeCell ref="K313:L313"/>
    <mergeCell ref="A332:M332"/>
    <mergeCell ref="B334:M334"/>
    <mergeCell ref="K336:L336"/>
    <mergeCell ref="I336:J336"/>
    <mergeCell ref="D336:H336"/>
    <mergeCell ref="B336:C336"/>
    <mergeCell ref="C249:E249"/>
    <mergeCell ref="I337:J337"/>
    <mergeCell ref="M324:M325"/>
    <mergeCell ref="C326:E326"/>
    <mergeCell ref="F326:G326"/>
    <mergeCell ref="H326:I326"/>
    <mergeCell ref="J326:K326"/>
    <mergeCell ref="C327:E327"/>
    <mergeCell ref="C330:E330"/>
    <mergeCell ref="F327:G327"/>
    <mergeCell ref="F330:G330"/>
    <mergeCell ref="H327:I327"/>
    <mergeCell ref="H330:I330"/>
    <mergeCell ref="J327:K327"/>
    <mergeCell ref="J330:K330"/>
    <mergeCell ref="C328:E328"/>
    <mergeCell ref="F328:G328"/>
    <mergeCell ref="H328:I328"/>
    <mergeCell ref="J328:K328"/>
    <mergeCell ref="C324:E325"/>
    <mergeCell ref="F324:G325"/>
    <mergeCell ref="H324:I325"/>
    <mergeCell ref="J324:K325"/>
    <mergeCell ref="L324:L325"/>
    <mergeCell ref="C303:E303"/>
    <mergeCell ref="F303:G303"/>
    <mergeCell ref="K337:L337"/>
    <mergeCell ref="B343:H343"/>
    <mergeCell ref="I343:J343"/>
    <mergeCell ref="K343:L343"/>
    <mergeCell ref="B345:F345"/>
    <mergeCell ref="B338:C338"/>
    <mergeCell ref="D338:H338"/>
    <mergeCell ref="B339:C339"/>
    <mergeCell ref="D339:H339"/>
    <mergeCell ref="B340:C340"/>
    <mergeCell ref="D340:H340"/>
    <mergeCell ref="B342:C342"/>
    <mergeCell ref="D342:H342"/>
    <mergeCell ref="I338:J338"/>
    <mergeCell ref="I339:J339"/>
    <mergeCell ref="I340:J340"/>
    <mergeCell ref="I342:J342"/>
    <mergeCell ref="D341:H341"/>
    <mergeCell ref="I341:J341"/>
    <mergeCell ref="K341:L341"/>
    <mergeCell ref="K349:L349"/>
    <mergeCell ref="I349:J349"/>
    <mergeCell ref="D351:H351"/>
    <mergeCell ref="D352:H352"/>
    <mergeCell ref="D353:H353"/>
    <mergeCell ref="K351:L351"/>
    <mergeCell ref="K352:L352"/>
    <mergeCell ref="K353:L353"/>
    <mergeCell ref="M347:M348"/>
    <mergeCell ref="K347:L348"/>
    <mergeCell ref="I347:J348"/>
    <mergeCell ref="D347:H348"/>
    <mergeCell ref="B347:C348"/>
    <mergeCell ref="K338:L338"/>
    <mergeCell ref="K339:L339"/>
    <mergeCell ref="K340:L340"/>
    <mergeCell ref="K342:L342"/>
    <mergeCell ref="B370:C370"/>
    <mergeCell ref="D370:H370"/>
    <mergeCell ref="I370:J370"/>
    <mergeCell ref="K370:L370"/>
    <mergeCell ref="D354:H354"/>
    <mergeCell ref="D355:H355"/>
    <mergeCell ref="D357:H357"/>
    <mergeCell ref="D358:H358"/>
    <mergeCell ref="D359:H359"/>
    <mergeCell ref="I351:J351"/>
    <mergeCell ref="I352:J352"/>
    <mergeCell ref="I353:J353"/>
    <mergeCell ref="I354:J354"/>
    <mergeCell ref="I355:J355"/>
    <mergeCell ref="I357:J357"/>
    <mergeCell ref="I358:J358"/>
    <mergeCell ref="I359:J359"/>
    <mergeCell ref="B352:C352"/>
    <mergeCell ref="B353:C353"/>
    <mergeCell ref="B351:C351"/>
    <mergeCell ref="B367:C367"/>
    <mergeCell ref="D367:H367"/>
    <mergeCell ref="I367:J367"/>
    <mergeCell ref="K367:L367"/>
    <mergeCell ref="B369:C369"/>
    <mergeCell ref="D369:H369"/>
    <mergeCell ref="I369:J369"/>
    <mergeCell ref="D361:H361"/>
    <mergeCell ref="D363:H363"/>
    <mergeCell ref="D364:H364"/>
    <mergeCell ref="D365:H365"/>
    <mergeCell ref="D366:H366"/>
    <mergeCell ref="D371:H371"/>
    <mergeCell ref="I371:J371"/>
    <mergeCell ref="K371:L371"/>
    <mergeCell ref="D372:H372"/>
    <mergeCell ref="I372:J372"/>
    <mergeCell ref="K372:L372"/>
    <mergeCell ref="D374:H374"/>
    <mergeCell ref="I374:J374"/>
    <mergeCell ref="K374:L374"/>
    <mergeCell ref="K373:L373"/>
    <mergeCell ref="D375:H375"/>
    <mergeCell ref="I375:J375"/>
    <mergeCell ref="K375:L375"/>
    <mergeCell ref="D382:H382"/>
    <mergeCell ref="I382:J382"/>
    <mergeCell ref="K382:L382"/>
    <mergeCell ref="K354:L354"/>
    <mergeCell ref="K355:L355"/>
    <mergeCell ref="K357:L357"/>
    <mergeCell ref="K358:L358"/>
    <mergeCell ref="K359:L359"/>
    <mergeCell ref="I361:J361"/>
    <mergeCell ref="I363:J363"/>
    <mergeCell ref="I364:J364"/>
    <mergeCell ref="I365:J365"/>
    <mergeCell ref="I366:J366"/>
    <mergeCell ref="K361:L361"/>
    <mergeCell ref="K363:L363"/>
    <mergeCell ref="K364:L364"/>
    <mergeCell ref="K365:L365"/>
    <mergeCell ref="K366:L366"/>
    <mergeCell ref="B384:C384"/>
    <mergeCell ref="D384:H384"/>
    <mergeCell ref="I384:J384"/>
    <mergeCell ref="K384:L384"/>
    <mergeCell ref="D385:H385"/>
    <mergeCell ref="I385:J385"/>
    <mergeCell ref="K385:L385"/>
    <mergeCell ref="D386:H386"/>
    <mergeCell ref="I386:J386"/>
    <mergeCell ref="K386:L386"/>
    <mergeCell ref="D376:H376"/>
    <mergeCell ref="I376:J376"/>
    <mergeCell ref="K376:L376"/>
    <mergeCell ref="D383:H383"/>
    <mergeCell ref="I383:J383"/>
    <mergeCell ref="K383:L383"/>
    <mergeCell ref="D390:H390"/>
    <mergeCell ref="I390:J390"/>
    <mergeCell ref="K390:L390"/>
    <mergeCell ref="D391:H391"/>
    <mergeCell ref="I391:J391"/>
    <mergeCell ref="K391:L391"/>
    <mergeCell ref="D377:H377"/>
    <mergeCell ref="D378:H378"/>
    <mergeCell ref="D379:H379"/>
    <mergeCell ref="D380:H380"/>
    <mergeCell ref="I377:J377"/>
    <mergeCell ref="I378:J378"/>
    <mergeCell ref="I379:J379"/>
    <mergeCell ref="I380:J380"/>
    <mergeCell ref="K377:L377"/>
    <mergeCell ref="K378:L378"/>
    <mergeCell ref="K379:L379"/>
    <mergeCell ref="K380:L380"/>
    <mergeCell ref="D381:H381"/>
    <mergeCell ref="I381:J381"/>
    <mergeCell ref="K381:L381"/>
    <mergeCell ref="D387:H387"/>
    <mergeCell ref="I387:J387"/>
    <mergeCell ref="K387:L387"/>
    <mergeCell ref="D388:H388"/>
    <mergeCell ref="I388:J388"/>
    <mergeCell ref="K388:L388"/>
    <mergeCell ref="D389:H389"/>
    <mergeCell ref="I389:J389"/>
    <mergeCell ref="K389:L389"/>
    <mergeCell ref="D417:H417"/>
    <mergeCell ref="I417:J417"/>
    <mergeCell ref="K417:L417"/>
    <mergeCell ref="D415:H415"/>
    <mergeCell ref="I415:J415"/>
    <mergeCell ref="K415:L415"/>
    <mergeCell ref="D416:H416"/>
    <mergeCell ref="I416:J416"/>
    <mergeCell ref="K416:L416"/>
    <mergeCell ref="D408:H408"/>
    <mergeCell ref="D407:H407"/>
    <mergeCell ref="I408:J408"/>
    <mergeCell ref="K408:L408"/>
    <mergeCell ref="K393:L393"/>
    <mergeCell ref="D394:H394"/>
    <mergeCell ref="I394:J394"/>
    <mergeCell ref="K394:L394"/>
    <mergeCell ref="D395:H395"/>
    <mergeCell ref="I395:J395"/>
    <mergeCell ref="K395:L395"/>
    <mergeCell ref="K400:L400"/>
    <mergeCell ref="K401:L401"/>
    <mergeCell ref="K407:L407"/>
    <mergeCell ref="D402:H402"/>
    <mergeCell ref="D404:H404"/>
    <mergeCell ref="D405:H405"/>
    <mergeCell ref="D406:H406"/>
    <mergeCell ref="I402:J402"/>
    <mergeCell ref="I404:J404"/>
    <mergeCell ref="I406:J406"/>
    <mergeCell ref="B432:C432"/>
    <mergeCell ref="D432:H432"/>
    <mergeCell ref="I432:J432"/>
    <mergeCell ref="K432:L432"/>
    <mergeCell ref="D433:H433"/>
    <mergeCell ref="I433:J433"/>
    <mergeCell ref="K433:L433"/>
    <mergeCell ref="B409:C409"/>
    <mergeCell ref="D409:H409"/>
    <mergeCell ref="I409:J409"/>
    <mergeCell ref="K409:L409"/>
    <mergeCell ref="D410:H410"/>
    <mergeCell ref="I410:J410"/>
    <mergeCell ref="K410:L410"/>
    <mergeCell ref="D418:H418"/>
    <mergeCell ref="I418:J418"/>
    <mergeCell ref="K418:L418"/>
    <mergeCell ref="D429:H429"/>
    <mergeCell ref="I429:J429"/>
    <mergeCell ref="K429:L429"/>
    <mergeCell ref="B422:C422"/>
    <mergeCell ref="D422:H422"/>
    <mergeCell ref="I422:J422"/>
    <mergeCell ref="K422:L422"/>
    <mergeCell ref="D412:H412"/>
    <mergeCell ref="I412:J412"/>
    <mergeCell ref="K412:L412"/>
    <mergeCell ref="D413:H413"/>
    <mergeCell ref="I413:J413"/>
    <mergeCell ref="K413:L413"/>
    <mergeCell ref="D428:H428"/>
    <mergeCell ref="I428:J428"/>
    <mergeCell ref="D435:H435"/>
    <mergeCell ref="I435:J435"/>
    <mergeCell ref="K435:L435"/>
    <mergeCell ref="D423:H423"/>
    <mergeCell ref="I423:J423"/>
    <mergeCell ref="K423:L423"/>
    <mergeCell ref="D424:H424"/>
    <mergeCell ref="I424:J424"/>
    <mergeCell ref="K424:L424"/>
    <mergeCell ref="D425:H425"/>
    <mergeCell ref="I425:J425"/>
    <mergeCell ref="K425:L425"/>
    <mergeCell ref="D434:H434"/>
    <mergeCell ref="I434:J434"/>
    <mergeCell ref="K434:L434"/>
    <mergeCell ref="D426:H426"/>
    <mergeCell ref="I426:J426"/>
    <mergeCell ref="K426:L426"/>
    <mergeCell ref="D427:H427"/>
    <mergeCell ref="I427:J427"/>
    <mergeCell ref="K427:L427"/>
    <mergeCell ref="D431:H431"/>
    <mergeCell ref="I431:J431"/>
    <mergeCell ref="K431:L431"/>
    <mergeCell ref="K428:L428"/>
    <mergeCell ref="D437:H437"/>
    <mergeCell ref="D436:H436"/>
    <mergeCell ref="I436:J436"/>
    <mergeCell ref="K436:L436"/>
    <mergeCell ref="I437:J437"/>
    <mergeCell ref="K437:L437"/>
    <mergeCell ref="I448:J448"/>
    <mergeCell ref="K448:L448"/>
    <mergeCell ref="D450:H450"/>
    <mergeCell ref="I450:J450"/>
    <mergeCell ref="K450:L450"/>
    <mergeCell ref="D444:H444"/>
    <mergeCell ref="I444:J444"/>
    <mergeCell ref="K444:L444"/>
    <mergeCell ref="B445:C445"/>
    <mergeCell ref="D445:H445"/>
    <mergeCell ref="I445:J445"/>
    <mergeCell ref="K445:L445"/>
    <mergeCell ref="D446:H446"/>
    <mergeCell ref="I446:J446"/>
    <mergeCell ref="K446:L446"/>
    <mergeCell ref="D442:H442"/>
    <mergeCell ref="I442:J442"/>
    <mergeCell ref="K442:L442"/>
    <mergeCell ref="B438:C438"/>
    <mergeCell ref="D438:H438"/>
    <mergeCell ref="I438:J438"/>
    <mergeCell ref="K438:L438"/>
    <mergeCell ref="B444:C444"/>
    <mergeCell ref="B439:C439"/>
    <mergeCell ref="D439:H439"/>
    <mergeCell ref="I439:J439"/>
    <mergeCell ref="K439:L439"/>
    <mergeCell ref="D440:H440"/>
    <mergeCell ref="I440:J440"/>
    <mergeCell ref="K440:L440"/>
    <mergeCell ref="D441:H441"/>
    <mergeCell ref="I441:J441"/>
    <mergeCell ref="K441:L441"/>
    <mergeCell ref="I453:J453"/>
    <mergeCell ref="K453:L453"/>
    <mergeCell ref="B451:C451"/>
    <mergeCell ref="D451:H451"/>
    <mergeCell ref="I451:J451"/>
    <mergeCell ref="K451:L451"/>
    <mergeCell ref="D447:H447"/>
    <mergeCell ref="I447:J447"/>
    <mergeCell ref="K447:L447"/>
    <mergeCell ref="D448:H448"/>
    <mergeCell ref="B443:C443"/>
    <mergeCell ref="D443:H443"/>
    <mergeCell ref="I443:J443"/>
    <mergeCell ref="K443:L443"/>
    <mergeCell ref="D460:H460"/>
    <mergeCell ref="I460:J460"/>
    <mergeCell ref="K460:L460"/>
    <mergeCell ref="B455:C455"/>
    <mergeCell ref="D455:H455"/>
    <mergeCell ref="I455:J455"/>
    <mergeCell ref="K455:L455"/>
    <mergeCell ref="D456:H456"/>
    <mergeCell ref="I456:J456"/>
    <mergeCell ref="K456:L456"/>
    <mergeCell ref="D457:H457"/>
    <mergeCell ref="I457:J457"/>
    <mergeCell ref="K457:L457"/>
    <mergeCell ref="D452:H452"/>
    <mergeCell ref="I452:J452"/>
    <mergeCell ref="K452:L452"/>
    <mergeCell ref="D453:H453"/>
    <mergeCell ref="B454:C454"/>
    <mergeCell ref="D454:H454"/>
    <mergeCell ref="I454:J454"/>
    <mergeCell ref="K454:L454"/>
    <mergeCell ref="D458:H458"/>
    <mergeCell ref="I458:J458"/>
    <mergeCell ref="K458:L458"/>
    <mergeCell ref="I459:J459"/>
    <mergeCell ref="K459:L459"/>
    <mergeCell ref="D464:H464"/>
    <mergeCell ref="I464:J464"/>
    <mergeCell ref="K464:L464"/>
    <mergeCell ref="D465:H465"/>
    <mergeCell ref="I465:J465"/>
    <mergeCell ref="K465:L465"/>
    <mergeCell ref="D466:H466"/>
    <mergeCell ref="I466:J466"/>
    <mergeCell ref="K466:L466"/>
    <mergeCell ref="B461:C461"/>
    <mergeCell ref="D461:H461"/>
    <mergeCell ref="I461:J461"/>
    <mergeCell ref="K461:L461"/>
    <mergeCell ref="D462:H462"/>
    <mergeCell ref="I462:J462"/>
    <mergeCell ref="K462:L462"/>
    <mergeCell ref="D463:H463"/>
    <mergeCell ref="I463:J463"/>
    <mergeCell ref="K463:L463"/>
    <mergeCell ref="D467:H467"/>
    <mergeCell ref="I467:J467"/>
    <mergeCell ref="K467:L467"/>
    <mergeCell ref="B468:C468"/>
    <mergeCell ref="D468:H468"/>
    <mergeCell ref="I468:J468"/>
    <mergeCell ref="K468:L468"/>
    <mergeCell ref="D469:H469"/>
    <mergeCell ref="I469:J469"/>
    <mergeCell ref="K469:L469"/>
    <mergeCell ref="B467:C467"/>
    <mergeCell ref="B482:C482"/>
    <mergeCell ref="D482:H482"/>
    <mergeCell ref="I482:J482"/>
    <mergeCell ref="K482:L482"/>
    <mergeCell ref="D475:H475"/>
    <mergeCell ref="I475:J475"/>
    <mergeCell ref="K475:L475"/>
    <mergeCell ref="D476:H476"/>
    <mergeCell ref="I476:J476"/>
    <mergeCell ref="K476:L476"/>
    <mergeCell ref="D478:H478"/>
    <mergeCell ref="I478:J478"/>
    <mergeCell ref="K478:L478"/>
    <mergeCell ref="B474:C474"/>
    <mergeCell ref="D474:H474"/>
    <mergeCell ref="I474:J474"/>
    <mergeCell ref="K474:L474"/>
    <mergeCell ref="D477:H477"/>
    <mergeCell ref="I477:J477"/>
    <mergeCell ref="K477:L477"/>
    <mergeCell ref="B479:C479"/>
    <mergeCell ref="I483:J483"/>
    <mergeCell ref="K483:L483"/>
    <mergeCell ref="D470:H470"/>
    <mergeCell ref="I470:J470"/>
    <mergeCell ref="K470:L470"/>
    <mergeCell ref="D472:H472"/>
    <mergeCell ref="I472:J472"/>
    <mergeCell ref="K472:L472"/>
    <mergeCell ref="D473:H473"/>
    <mergeCell ref="I473:J473"/>
    <mergeCell ref="K473:L473"/>
    <mergeCell ref="D479:H479"/>
    <mergeCell ref="I479:J479"/>
    <mergeCell ref="K479:L479"/>
    <mergeCell ref="D480:H480"/>
    <mergeCell ref="I480:J480"/>
    <mergeCell ref="K480:L480"/>
    <mergeCell ref="D481:H481"/>
    <mergeCell ref="I481:J481"/>
    <mergeCell ref="K481:L481"/>
    <mergeCell ref="K471:L471"/>
    <mergeCell ref="D489:H489"/>
    <mergeCell ref="I489:J489"/>
    <mergeCell ref="K489:L489"/>
    <mergeCell ref="D490:H490"/>
    <mergeCell ref="I490:J490"/>
    <mergeCell ref="K490:L490"/>
    <mergeCell ref="D493:H493"/>
    <mergeCell ref="I493:J493"/>
    <mergeCell ref="D484:H484"/>
    <mergeCell ref="I484:J484"/>
    <mergeCell ref="K484:L484"/>
    <mergeCell ref="D485:H485"/>
    <mergeCell ref="I485:J485"/>
    <mergeCell ref="K485:L485"/>
    <mergeCell ref="K493:L493"/>
    <mergeCell ref="D494:H494"/>
    <mergeCell ref="I494:J494"/>
    <mergeCell ref="K494:L494"/>
    <mergeCell ref="D486:H486"/>
    <mergeCell ref="I487:J487"/>
    <mergeCell ref="K487:L487"/>
    <mergeCell ref="D499:H499"/>
    <mergeCell ref="I499:J499"/>
    <mergeCell ref="K499:L499"/>
    <mergeCell ref="B483:C483"/>
    <mergeCell ref="D483:H483"/>
    <mergeCell ref="D503:H503"/>
    <mergeCell ref="I503:J503"/>
    <mergeCell ref="K503:L503"/>
    <mergeCell ref="B501:C501"/>
    <mergeCell ref="D501:H501"/>
    <mergeCell ref="I501:J501"/>
    <mergeCell ref="K501:L501"/>
    <mergeCell ref="D502:H502"/>
    <mergeCell ref="I502:J502"/>
    <mergeCell ref="K502:L502"/>
    <mergeCell ref="B492:C492"/>
    <mergeCell ref="D492:H492"/>
    <mergeCell ref="I492:J492"/>
    <mergeCell ref="K492:L492"/>
    <mergeCell ref="D495:H495"/>
    <mergeCell ref="I495:J495"/>
    <mergeCell ref="K495:L495"/>
    <mergeCell ref="D496:H496"/>
    <mergeCell ref="I496:J496"/>
    <mergeCell ref="K496:L496"/>
    <mergeCell ref="D491:H491"/>
    <mergeCell ref="I491:J491"/>
    <mergeCell ref="K491:L491"/>
    <mergeCell ref="B488:C488"/>
    <mergeCell ref="D488:H488"/>
    <mergeCell ref="I488:J488"/>
    <mergeCell ref="K488:L488"/>
    <mergeCell ref="B505:C505"/>
    <mergeCell ref="D505:H505"/>
    <mergeCell ref="K519:L519"/>
    <mergeCell ref="D520:H520"/>
    <mergeCell ref="I520:J520"/>
    <mergeCell ref="D509:H509"/>
    <mergeCell ref="I509:J509"/>
    <mergeCell ref="K509:L509"/>
    <mergeCell ref="D511:H511"/>
    <mergeCell ref="I511:J511"/>
    <mergeCell ref="K511:L511"/>
    <mergeCell ref="D512:H512"/>
    <mergeCell ref="I512:J512"/>
    <mergeCell ref="K512:L512"/>
    <mergeCell ref="D514:H514"/>
    <mergeCell ref="I514:J514"/>
    <mergeCell ref="I505:J505"/>
    <mergeCell ref="K505:L505"/>
    <mergeCell ref="D506:H506"/>
    <mergeCell ref="I506:J506"/>
    <mergeCell ref="K506:L506"/>
    <mergeCell ref="D507:H507"/>
    <mergeCell ref="I507:J507"/>
    <mergeCell ref="K507:L507"/>
    <mergeCell ref="K514:L514"/>
    <mergeCell ref="K520:L520"/>
    <mergeCell ref="B513:C513"/>
    <mergeCell ref="K513:L513"/>
    <mergeCell ref="I513:J513"/>
    <mergeCell ref="D516:H516"/>
    <mergeCell ref="I516:J516"/>
    <mergeCell ref="K516:L516"/>
    <mergeCell ref="D526:H526"/>
    <mergeCell ref="I526:J526"/>
    <mergeCell ref="I510:J510"/>
    <mergeCell ref="K510:L510"/>
    <mergeCell ref="D508:H508"/>
    <mergeCell ref="I508:J508"/>
    <mergeCell ref="K508:L508"/>
    <mergeCell ref="D522:H522"/>
    <mergeCell ref="I522:J522"/>
    <mergeCell ref="K522:L522"/>
    <mergeCell ref="D523:H523"/>
    <mergeCell ref="I523:J523"/>
    <mergeCell ref="K523:L523"/>
    <mergeCell ref="I515:J515"/>
    <mergeCell ref="K515:L515"/>
    <mergeCell ref="K530:L530"/>
    <mergeCell ref="B518:C518"/>
    <mergeCell ref="D518:H518"/>
    <mergeCell ref="I518:J518"/>
    <mergeCell ref="K518:L518"/>
    <mergeCell ref="B519:C519"/>
    <mergeCell ref="D519:H519"/>
    <mergeCell ref="D578:H578"/>
    <mergeCell ref="I578:J578"/>
    <mergeCell ref="K578:L578"/>
    <mergeCell ref="D580:H580"/>
    <mergeCell ref="I580:J580"/>
    <mergeCell ref="K580:L580"/>
    <mergeCell ref="D579:H579"/>
    <mergeCell ref="I579:J579"/>
    <mergeCell ref="K579:L579"/>
    <mergeCell ref="B581:C581"/>
    <mergeCell ref="D581:H581"/>
    <mergeCell ref="I581:J581"/>
    <mergeCell ref="K581:L581"/>
    <mergeCell ref="D582:H582"/>
    <mergeCell ref="I582:J582"/>
    <mergeCell ref="K582:L582"/>
    <mergeCell ref="D583:H583"/>
    <mergeCell ref="I583:J583"/>
    <mergeCell ref="K583:L583"/>
    <mergeCell ref="D596:H596"/>
    <mergeCell ref="K593:L593"/>
    <mergeCell ref="D594:H594"/>
    <mergeCell ref="I594:J594"/>
    <mergeCell ref="K594:L594"/>
    <mergeCell ref="B595:C595"/>
    <mergeCell ref="D595:H595"/>
    <mergeCell ref="I595:J595"/>
    <mergeCell ref="K595:L595"/>
    <mergeCell ref="I596:J596"/>
    <mergeCell ref="K596:L596"/>
    <mergeCell ref="D597:H597"/>
    <mergeCell ref="B584:C584"/>
    <mergeCell ref="D584:H584"/>
    <mergeCell ref="I584:J584"/>
    <mergeCell ref="K584:L584"/>
    <mergeCell ref="D585:H585"/>
    <mergeCell ref="I585:J585"/>
    <mergeCell ref="K585:L585"/>
    <mergeCell ref="D586:H586"/>
    <mergeCell ref="I586:J586"/>
    <mergeCell ref="K586:L586"/>
    <mergeCell ref="B587:C587"/>
    <mergeCell ref="D587:H587"/>
    <mergeCell ref="D593:H593"/>
    <mergeCell ref="I587:J587"/>
    <mergeCell ref="K587:L587"/>
    <mergeCell ref="B588:C588"/>
    <mergeCell ref="D588:H588"/>
    <mergeCell ref="I588:J588"/>
    <mergeCell ref="K588:L588"/>
    <mergeCell ref="B598:C598"/>
    <mergeCell ref="D598:H598"/>
    <mergeCell ref="I598:J598"/>
    <mergeCell ref="K598:L598"/>
    <mergeCell ref="D599:H599"/>
    <mergeCell ref="I599:J599"/>
    <mergeCell ref="K599:L599"/>
    <mergeCell ref="B602:C602"/>
    <mergeCell ref="D603:H603"/>
    <mergeCell ref="I603:J603"/>
    <mergeCell ref="K603:L603"/>
    <mergeCell ref="D601:H601"/>
    <mergeCell ref="D589:H589"/>
    <mergeCell ref="I589:J589"/>
    <mergeCell ref="K589:L589"/>
    <mergeCell ref="D590:H590"/>
    <mergeCell ref="I590:J590"/>
    <mergeCell ref="K590:L590"/>
    <mergeCell ref="B591:C591"/>
    <mergeCell ref="D591:H591"/>
    <mergeCell ref="I591:J591"/>
    <mergeCell ref="K591:L591"/>
    <mergeCell ref="B592:C592"/>
    <mergeCell ref="D592:H592"/>
    <mergeCell ref="I592:J592"/>
    <mergeCell ref="K592:L592"/>
    <mergeCell ref="I597:J597"/>
    <mergeCell ref="K597:L597"/>
    <mergeCell ref="D600:H600"/>
    <mergeCell ref="I600:J600"/>
    <mergeCell ref="K600:L600"/>
    <mergeCell ref="I593:J593"/>
    <mergeCell ref="K611:L611"/>
    <mergeCell ref="D604:H604"/>
    <mergeCell ref="D605:H605"/>
    <mergeCell ref="D606:H606"/>
    <mergeCell ref="D608:H608"/>
    <mergeCell ref="I604:J604"/>
    <mergeCell ref="I605:J605"/>
    <mergeCell ref="I606:J606"/>
    <mergeCell ref="I608:J608"/>
    <mergeCell ref="K604:L604"/>
    <mergeCell ref="D602:H602"/>
    <mergeCell ref="I602:J602"/>
    <mergeCell ref="K602:L602"/>
    <mergeCell ref="I601:J601"/>
    <mergeCell ref="K601:L601"/>
    <mergeCell ref="K605:L605"/>
    <mergeCell ref="K606:L606"/>
    <mergeCell ref="K608:L608"/>
    <mergeCell ref="I623:J623"/>
    <mergeCell ref="D625:H625"/>
    <mergeCell ref="I625:J625"/>
    <mergeCell ref="K625:L625"/>
    <mergeCell ref="K623:L623"/>
    <mergeCell ref="K613:L613"/>
    <mergeCell ref="D614:H614"/>
    <mergeCell ref="I614:J614"/>
    <mergeCell ref="K614:L614"/>
    <mergeCell ref="B610:C610"/>
    <mergeCell ref="D610:H610"/>
    <mergeCell ref="I610:J610"/>
    <mergeCell ref="K610:L610"/>
    <mergeCell ref="D616:H616"/>
    <mergeCell ref="I616:J616"/>
    <mergeCell ref="K616:L616"/>
    <mergeCell ref="D617:H617"/>
    <mergeCell ref="I617:J617"/>
    <mergeCell ref="K617:L617"/>
    <mergeCell ref="D618:H618"/>
    <mergeCell ref="I618:J618"/>
    <mergeCell ref="K618:L618"/>
    <mergeCell ref="D613:H613"/>
    <mergeCell ref="I613:J613"/>
    <mergeCell ref="D615:H615"/>
    <mergeCell ref="I612:J612"/>
    <mergeCell ref="K612:L612"/>
    <mergeCell ref="I615:J615"/>
    <mergeCell ref="K615:L615"/>
    <mergeCell ref="B611:C611"/>
    <mergeCell ref="D611:H611"/>
    <mergeCell ref="I611:J611"/>
    <mergeCell ref="B673:C673"/>
    <mergeCell ref="D673:H673"/>
    <mergeCell ref="I673:J673"/>
    <mergeCell ref="I655:J655"/>
    <mergeCell ref="K655:L655"/>
    <mergeCell ref="D649:H649"/>
    <mergeCell ref="I647:J647"/>
    <mergeCell ref="K647:L647"/>
    <mergeCell ref="D637:H637"/>
    <mergeCell ref="I637:J637"/>
    <mergeCell ref="K637:L637"/>
    <mergeCell ref="D638:H638"/>
    <mergeCell ref="I638:J638"/>
    <mergeCell ref="K638:L638"/>
    <mergeCell ref="I642:J642"/>
    <mergeCell ref="K642:L642"/>
    <mergeCell ref="I636:J636"/>
    <mergeCell ref="K636:L636"/>
    <mergeCell ref="D645:H645"/>
    <mergeCell ref="I645:J645"/>
    <mergeCell ref="K645:L645"/>
    <mergeCell ref="K653:L653"/>
    <mergeCell ref="D656:H656"/>
    <mergeCell ref="I656:J656"/>
    <mergeCell ref="B646:C646"/>
    <mergeCell ref="D646:H646"/>
    <mergeCell ref="I646:J646"/>
    <mergeCell ref="K646:L646"/>
    <mergeCell ref="D642:H642"/>
    <mergeCell ref="D643:H643"/>
    <mergeCell ref="I643:J643"/>
    <mergeCell ref="K643:L643"/>
    <mergeCell ref="B675:C675"/>
    <mergeCell ref="D675:H675"/>
    <mergeCell ref="I675:J675"/>
    <mergeCell ref="K675:L675"/>
    <mergeCell ref="B676:C676"/>
    <mergeCell ref="D676:H676"/>
    <mergeCell ref="I676:J676"/>
    <mergeCell ref="K676:L676"/>
    <mergeCell ref="D677:H677"/>
    <mergeCell ref="I677:J677"/>
    <mergeCell ref="K677:L677"/>
    <mergeCell ref="D679:H679"/>
    <mergeCell ref="I679:J679"/>
    <mergeCell ref="K679:L679"/>
    <mergeCell ref="D681:H681"/>
    <mergeCell ref="I681:J681"/>
    <mergeCell ref="K681:L681"/>
    <mergeCell ref="D678:H678"/>
    <mergeCell ref="I678:J678"/>
    <mergeCell ref="K678:L678"/>
    <mergeCell ref="D688:H688"/>
    <mergeCell ref="I688:J688"/>
    <mergeCell ref="K688:L688"/>
    <mergeCell ref="D693:H693"/>
    <mergeCell ref="I693:J693"/>
    <mergeCell ref="K693:L693"/>
    <mergeCell ref="K697:L697"/>
    <mergeCell ref="I668:J668"/>
    <mergeCell ref="K668:L668"/>
    <mergeCell ref="D669:H669"/>
    <mergeCell ref="D680:H680"/>
    <mergeCell ref="I680:J680"/>
    <mergeCell ref="K680:L680"/>
    <mergeCell ref="D682:H682"/>
    <mergeCell ref="I682:J682"/>
    <mergeCell ref="K682:L682"/>
    <mergeCell ref="D674:H674"/>
    <mergeCell ref="I674:J674"/>
    <mergeCell ref="K674:L674"/>
    <mergeCell ref="I689:J689"/>
    <mergeCell ref="K689:L689"/>
    <mergeCell ref="I684:J684"/>
    <mergeCell ref="K684:L684"/>
    <mergeCell ref="I696:J696"/>
    <mergeCell ref="K696:L696"/>
    <mergeCell ref="D685:H685"/>
    <mergeCell ref="I685:J685"/>
    <mergeCell ref="K685:L685"/>
    <mergeCell ref="D697:H697"/>
    <mergeCell ref="I697:J697"/>
    <mergeCell ref="B702:C702"/>
    <mergeCell ref="D702:H702"/>
    <mergeCell ref="I702:J702"/>
    <mergeCell ref="K702:L702"/>
    <mergeCell ref="D703:H703"/>
    <mergeCell ref="I703:J703"/>
    <mergeCell ref="K703:L703"/>
    <mergeCell ref="D704:H704"/>
    <mergeCell ref="I704:J704"/>
    <mergeCell ref="K704:L704"/>
    <mergeCell ref="D708:H708"/>
    <mergeCell ref="I708:J708"/>
    <mergeCell ref="D700:H700"/>
    <mergeCell ref="I700:J700"/>
    <mergeCell ref="K700:L700"/>
    <mergeCell ref="D690:H690"/>
    <mergeCell ref="I690:J690"/>
    <mergeCell ref="I699:J699"/>
    <mergeCell ref="K699:L699"/>
    <mergeCell ref="D694:H694"/>
    <mergeCell ref="I694:J694"/>
    <mergeCell ref="D699:H699"/>
    <mergeCell ref="B699:C699"/>
    <mergeCell ref="D701:H701"/>
    <mergeCell ref="I701:J701"/>
    <mergeCell ref="K701:L701"/>
    <mergeCell ref="K698:L698"/>
    <mergeCell ref="K708:L708"/>
    <mergeCell ref="B705:C705"/>
    <mergeCell ref="D705:H705"/>
    <mergeCell ref="I705:J705"/>
    <mergeCell ref="K705:L705"/>
    <mergeCell ref="I706:J706"/>
    <mergeCell ref="K706:L706"/>
    <mergeCell ref="D751:H751"/>
    <mergeCell ref="I751:J751"/>
    <mergeCell ref="K751:L751"/>
    <mergeCell ref="D752:H752"/>
    <mergeCell ref="I752:J752"/>
    <mergeCell ref="K752:L752"/>
    <mergeCell ref="D753:H753"/>
    <mergeCell ref="I753:J753"/>
    <mergeCell ref="K753:L753"/>
    <mergeCell ref="B748:C748"/>
    <mergeCell ref="D748:H748"/>
    <mergeCell ref="I748:J748"/>
    <mergeCell ref="K748:L748"/>
    <mergeCell ref="B749:C749"/>
    <mergeCell ref="D749:H749"/>
    <mergeCell ref="I749:J749"/>
    <mergeCell ref="K749:L749"/>
    <mergeCell ref="D750:H750"/>
    <mergeCell ref="I750:J750"/>
    <mergeCell ref="K750:L750"/>
    <mergeCell ref="D707:H707"/>
    <mergeCell ref="I707:J707"/>
    <mergeCell ref="K707:L707"/>
    <mergeCell ref="K715:L715"/>
    <mergeCell ref="D716:H716"/>
    <mergeCell ref="I716:J716"/>
    <mergeCell ref="B706:C706"/>
    <mergeCell ref="D706:H706"/>
    <mergeCell ref="D711:H711"/>
    <mergeCell ref="I711:J711"/>
    <mergeCell ref="B640:C640"/>
    <mergeCell ref="K640:L640"/>
    <mergeCell ref="D665:H665"/>
    <mergeCell ref="D746:H746"/>
    <mergeCell ref="I746:J746"/>
    <mergeCell ref="H269:I269"/>
    <mergeCell ref="K746:L746"/>
    <mergeCell ref="F258:G258"/>
    <mergeCell ref="F259:G259"/>
    <mergeCell ref="C273:E273"/>
    <mergeCell ref="F271:G271"/>
    <mergeCell ref="F273:G273"/>
    <mergeCell ref="H271:I271"/>
    <mergeCell ref="H273:I273"/>
    <mergeCell ref="J271:K271"/>
    <mergeCell ref="C260:E260"/>
    <mergeCell ref="B698:C698"/>
    <mergeCell ref="D698:H698"/>
    <mergeCell ref="I698:J698"/>
    <mergeCell ref="I737:J737"/>
    <mergeCell ref="K737:L737"/>
    <mergeCell ref="D738:H738"/>
    <mergeCell ref="I738:J738"/>
    <mergeCell ref="K741:L741"/>
    <mergeCell ref="B719:C719"/>
    <mergeCell ref="D719:H719"/>
    <mergeCell ref="I719:J719"/>
    <mergeCell ref="K719:L719"/>
    <mergeCell ref="B720:C720"/>
    <mergeCell ref="D720:H720"/>
    <mergeCell ref="I720:J720"/>
    <mergeCell ref="K720:L720"/>
    <mergeCell ref="B760:M760"/>
    <mergeCell ref="B766:M766"/>
    <mergeCell ref="B765:M765"/>
    <mergeCell ref="B756:M756"/>
    <mergeCell ref="K747:L747"/>
    <mergeCell ref="K736:L736"/>
    <mergeCell ref="D737:H737"/>
    <mergeCell ref="K731:L731"/>
    <mergeCell ref="D733:H733"/>
    <mergeCell ref="K738:L738"/>
    <mergeCell ref="D724:H724"/>
    <mergeCell ref="I724:J724"/>
    <mergeCell ref="K724:L724"/>
    <mergeCell ref="D741:H741"/>
    <mergeCell ref="B754:H754"/>
    <mergeCell ref="I754:J754"/>
    <mergeCell ref="K754:L754"/>
    <mergeCell ref="B747:C747"/>
    <mergeCell ref="D747:H747"/>
    <mergeCell ref="I747:J747"/>
    <mergeCell ref="I731:J731"/>
    <mergeCell ref="B780:D780"/>
    <mergeCell ref="B781:D781"/>
    <mergeCell ref="B782:D782"/>
    <mergeCell ref="I726:J726"/>
    <mergeCell ref="K726:L726"/>
    <mergeCell ref="B729:C729"/>
    <mergeCell ref="D729:H729"/>
    <mergeCell ref="D721:H721"/>
    <mergeCell ref="I721:J721"/>
    <mergeCell ref="I735:J735"/>
    <mergeCell ref="K735:L735"/>
    <mergeCell ref="D566:H566"/>
    <mergeCell ref="I566:J566"/>
    <mergeCell ref="K566:L566"/>
    <mergeCell ref="F263:G263"/>
    <mergeCell ref="C259:E259"/>
    <mergeCell ref="F256:G256"/>
    <mergeCell ref="F257:G257"/>
    <mergeCell ref="B776:M776"/>
    <mergeCell ref="B778:M778"/>
    <mergeCell ref="D640:H640"/>
    <mergeCell ref="I640:J640"/>
    <mergeCell ref="H284:I284"/>
    <mergeCell ref="D515:H515"/>
    <mergeCell ref="B736:C736"/>
    <mergeCell ref="D736:H736"/>
    <mergeCell ref="C261:E261"/>
    <mergeCell ref="C262:E262"/>
    <mergeCell ref="C263:E263"/>
    <mergeCell ref="C265:E265"/>
    <mergeCell ref="D531:H531"/>
    <mergeCell ref="B759:M759"/>
    <mergeCell ref="B9:J9"/>
    <mergeCell ref="C98:E98"/>
    <mergeCell ref="H98:I98"/>
    <mergeCell ref="F98:G98"/>
    <mergeCell ref="C200:E200"/>
    <mergeCell ref="F200:G200"/>
    <mergeCell ref="H200:I200"/>
    <mergeCell ref="J200:K200"/>
    <mergeCell ref="J273:K273"/>
    <mergeCell ref="C266:E266"/>
    <mergeCell ref="C267:E267"/>
    <mergeCell ref="C269:E269"/>
    <mergeCell ref="C270:E270"/>
    <mergeCell ref="F266:G266"/>
    <mergeCell ref="F267:G267"/>
    <mergeCell ref="F269:G269"/>
    <mergeCell ref="F270:G270"/>
    <mergeCell ref="H266:I266"/>
    <mergeCell ref="H267:I267"/>
    <mergeCell ref="C272:E272"/>
    <mergeCell ref="F272:G272"/>
    <mergeCell ref="H272:I272"/>
    <mergeCell ref="C70:E70"/>
    <mergeCell ref="H70:I70"/>
    <mergeCell ref="F70:G70"/>
    <mergeCell ref="B237:F237"/>
    <mergeCell ref="C268:E268"/>
    <mergeCell ref="F268:G268"/>
    <mergeCell ref="C256:E256"/>
    <mergeCell ref="C257:E257"/>
    <mergeCell ref="C258:E258"/>
    <mergeCell ref="J272:K272"/>
    <mergeCell ref="I665:J665"/>
    <mergeCell ref="K665:L665"/>
    <mergeCell ref="D666:H666"/>
    <mergeCell ref="I666:J666"/>
    <mergeCell ref="K666:L666"/>
    <mergeCell ref="B663:C663"/>
    <mergeCell ref="D663:H663"/>
    <mergeCell ref="I663:J663"/>
    <mergeCell ref="K663:L663"/>
    <mergeCell ref="B664:C664"/>
    <mergeCell ref="D664:H664"/>
    <mergeCell ref="I664:J664"/>
    <mergeCell ref="B337:H337"/>
    <mergeCell ref="B349:H349"/>
    <mergeCell ref="K664:L664"/>
    <mergeCell ref="D641:H641"/>
    <mergeCell ref="I641:J641"/>
    <mergeCell ref="K641:L641"/>
    <mergeCell ref="D362:H362"/>
    <mergeCell ref="I362:J362"/>
    <mergeCell ref="K362:L362"/>
    <mergeCell ref="D368:H368"/>
    <mergeCell ref="K368:L368"/>
    <mergeCell ref="I368:J368"/>
    <mergeCell ref="B530:C530"/>
    <mergeCell ref="D530:H530"/>
    <mergeCell ref="I530:J530"/>
    <mergeCell ref="D356:H356"/>
    <mergeCell ref="D565:H565"/>
    <mergeCell ref="I565:J565"/>
    <mergeCell ref="K565:L565"/>
    <mergeCell ref="D411:H411"/>
    <mergeCell ref="C179:E179"/>
    <mergeCell ref="F179:G179"/>
    <mergeCell ref="H179:I179"/>
    <mergeCell ref="J179:K179"/>
    <mergeCell ref="C181:E181"/>
    <mergeCell ref="F181:G181"/>
    <mergeCell ref="H181:I181"/>
    <mergeCell ref="J181:K181"/>
    <mergeCell ref="C183:E183"/>
    <mergeCell ref="F183:G183"/>
    <mergeCell ref="H183:I183"/>
    <mergeCell ref="J183:K183"/>
    <mergeCell ref="C187:E187"/>
    <mergeCell ref="F187:G187"/>
    <mergeCell ref="H187:I187"/>
    <mergeCell ref="J187:K187"/>
    <mergeCell ref="C190:E190"/>
    <mergeCell ref="F190:G190"/>
    <mergeCell ref="H190:I190"/>
    <mergeCell ref="J190:K190"/>
    <mergeCell ref="J185:K185"/>
    <mergeCell ref="F180:G180"/>
    <mergeCell ref="H180:I180"/>
    <mergeCell ref="J180:K180"/>
    <mergeCell ref="C184:E184"/>
    <mergeCell ref="F184:G184"/>
    <mergeCell ref="H184:I184"/>
    <mergeCell ref="J184:K184"/>
    <mergeCell ref="C182:E182"/>
    <mergeCell ref="F182:G182"/>
    <mergeCell ref="H182:I182"/>
    <mergeCell ref="J182:K182"/>
    <mergeCell ref="K563:L563"/>
    <mergeCell ref="C207:E207"/>
    <mergeCell ref="F207:G207"/>
    <mergeCell ref="H207:I207"/>
    <mergeCell ref="J207:K207"/>
    <mergeCell ref="H268:I268"/>
    <mergeCell ref="J268:K268"/>
    <mergeCell ref="D497:H497"/>
    <mergeCell ref="I497:J497"/>
    <mergeCell ref="K497:L497"/>
    <mergeCell ref="D498:H498"/>
    <mergeCell ref="I498:J498"/>
    <mergeCell ref="K498:L498"/>
    <mergeCell ref="D500:H500"/>
    <mergeCell ref="I500:J500"/>
    <mergeCell ref="K500:L500"/>
    <mergeCell ref="B287:J287"/>
    <mergeCell ref="I411:J411"/>
    <mergeCell ref="K411:L411"/>
    <mergeCell ref="B491:C491"/>
    <mergeCell ref="B504:C504"/>
    <mergeCell ref="D504:H504"/>
    <mergeCell ref="I531:J531"/>
    <mergeCell ref="K531:L531"/>
    <mergeCell ref="K521:L521"/>
    <mergeCell ref="I521:J521"/>
    <mergeCell ref="D521:H521"/>
    <mergeCell ref="B524:C524"/>
    <mergeCell ref="D524:H524"/>
    <mergeCell ref="I524:J524"/>
    <mergeCell ref="K524:L524"/>
    <mergeCell ref="B526:C526"/>
    <mergeCell ref="D487:H487"/>
    <mergeCell ref="H270:I270"/>
    <mergeCell ref="D471:H471"/>
    <mergeCell ref="I471:J471"/>
    <mergeCell ref="B528:C528"/>
    <mergeCell ref="D528:H528"/>
    <mergeCell ref="I528:J528"/>
    <mergeCell ref="K528:L528"/>
    <mergeCell ref="B559:C559"/>
    <mergeCell ref="D559:H559"/>
    <mergeCell ref="I559:J559"/>
    <mergeCell ref="K559:L559"/>
    <mergeCell ref="B575:C575"/>
    <mergeCell ref="D575:H575"/>
    <mergeCell ref="I575:J575"/>
    <mergeCell ref="K575:L575"/>
    <mergeCell ref="I356:J356"/>
    <mergeCell ref="K356:L356"/>
    <mergeCell ref="D373:H373"/>
    <mergeCell ref="I373:J373"/>
    <mergeCell ref="K573:L573"/>
    <mergeCell ref="B537:C537"/>
    <mergeCell ref="D537:H537"/>
    <mergeCell ref="B561:C561"/>
    <mergeCell ref="D561:H561"/>
    <mergeCell ref="I561:J561"/>
    <mergeCell ref="K561:L561"/>
    <mergeCell ref="D562:H562"/>
    <mergeCell ref="I562:J562"/>
    <mergeCell ref="K562:L562"/>
    <mergeCell ref="D563:H563"/>
    <mergeCell ref="I563:J563"/>
    <mergeCell ref="D612:H612"/>
    <mergeCell ref="C141:E141"/>
    <mergeCell ref="F141:G141"/>
    <mergeCell ref="H141:I141"/>
    <mergeCell ref="J141:K141"/>
    <mergeCell ref="D710:H710"/>
    <mergeCell ref="I710:J710"/>
    <mergeCell ref="K710:L710"/>
    <mergeCell ref="D723:H723"/>
    <mergeCell ref="I723:J723"/>
    <mergeCell ref="K723:L723"/>
    <mergeCell ref="D725:H725"/>
    <mergeCell ref="I725:J725"/>
    <mergeCell ref="K725:L725"/>
    <mergeCell ref="D732:H732"/>
    <mergeCell ref="I732:J732"/>
    <mergeCell ref="K732:L732"/>
    <mergeCell ref="D403:H403"/>
    <mergeCell ref="I403:J403"/>
    <mergeCell ref="K403:L403"/>
    <mergeCell ref="D414:H414"/>
    <mergeCell ref="I414:J414"/>
    <mergeCell ref="K414:L414"/>
    <mergeCell ref="D430:H430"/>
    <mergeCell ref="I430:J430"/>
    <mergeCell ref="K430:L430"/>
    <mergeCell ref="D449:H449"/>
    <mergeCell ref="I449:J449"/>
    <mergeCell ref="K449:L449"/>
    <mergeCell ref="D459:H459"/>
    <mergeCell ref="I486:J486"/>
    <mergeCell ref="K486:L486"/>
    <mergeCell ref="I659:J659"/>
    <mergeCell ref="D517:H517"/>
    <mergeCell ref="I517:J517"/>
    <mergeCell ref="K517:L517"/>
    <mergeCell ref="B529:C529"/>
    <mergeCell ref="D529:H529"/>
    <mergeCell ref="I529:J529"/>
    <mergeCell ref="K529:L529"/>
    <mergeCell ref="I632:J632"/>
    <mergeCell ref="K632:L632"/>
    <mergeCell ref="D633:H633"/>
    <mergeCell ref="I633:J633"/>
    <mergeCell ref="D555:H555"/>
    <mergeCell ref="I555:J555"/>
    <mergeCell ref="K555:L555"/>
    <mergeCell ref="B556:C556"/>
    <mergeCell ref="D556:H556"/>
    <mergeCell ref="I556:J556"/>
    <mergeCell ref="K556:L556"/>
    <mergeCell ref="D557:H557"/>
    <mergeCell ref="I557:J557"/>
    <mergeCell ref="K557:L557"/>
    <mergeCell ref="D558:H558"/>
    <mergeCell ref="I558:J558"/>
    <mergeCell ref="K558:L558"/>
    <mergeCell ref="D609:H609"/>
    <mergeCell ref="I609:J609"/>
    <mergeCell ref="K609:L609"/>
    <mergeCell ref="D619:H619"/>
    <mergeCell ref="I619:J619"/>
    <mergeCell ref="K619:L619"/>
    <mergeCell ref="B612:C612"/>
    <mergeCell ref="D632:H632"/>
    <mergeCell ref="B626:C626"/>
    <mergeCell ref="D626:H626"/>
    <mergeCell ref="I626:J626"/>
    <mergeCell ref="K626:L626"/>
    <mergeCell ref="D627:H627"/>
    <mergeCell ref="E320:H320"/>
    <mergeCell ref="E317:H317"/>
    <mergeCell ref="I317:J317"/>
    <mergeCell ref="K317:L317"/>
    <mergeCell ref="I504:J504"/>
    <mergeCell ref="K504:L504"/>
    <mergeCell ref="B510:C510"/>
    <mergeCell ref="D510:H510"/>
    <mergeCell ref="D661:H661"/>
    <mergeCell ref="I661:J661"/>
    <mergeCell ref="K661:L661"/>
    <mergeCell ref="D654:H654"/>
    <mergeCell ref="I654:J654"/>
    <mergeCell ref="K654:L654"/>
    <mergeCell ref="B564:C564"/>
    <mergeCell ref="D564:H564"/>
    <mergeCell ref="I564:J564"/>
    <mergeCell ref="K564:L564"/>
    <mergeCell ref="D634:H634"/>
    <mergeCell ref="I634:J634"/>
    <mergeCell ref="K634:L634"/>
    <mergeCell ref="K635:L635"/>
    <mergeCell ref="I635:J635"/>
    <mergeCell ref="D635:H635"/>
    <mergeCell ref="B659:C659"/>
    <mergeCell ref="D659:H659"/>
  </mergeCells>
  <pageMargins left="0.19685039370078741" right="0.19685039370078741" top="0.74803149606299213" bottom="0.74803149606299213" header="0.31496062992125984" footer="0.31496062992125984"/>
  <pageSetup paperSize="9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2022-09-29T11:37:18Z</cp:lastPrinted>
  <dcterms:created xsi:type="dcterms:W3CDTF">2018-04-16T12:05:04Z</dcterms:created>
  <dcterms:modified xsi:type="dcterms:W3CDTF">2022-09-29T11:37:29Z</dcterms:modified>
</cp:coreProperties>
</file>